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payesh!$A$1:$CZ$173</definedName>
  </definedNames>
  <calcPr calcId="162913"/>
</workbook>
</file>

<file path=xl/calcChain.xml><?xml version="1.0" encoding="utf-8"?>
<calcChain xmlns="http://schemas.openxmlformats.org/spreadsheetml/2006/main">
  <c r="R39" i="15" l="1"/>
  <c r="R38" i="15"/>
  <c r="R37" i="15"/>
  <c r="R36" i="15"/>
  <c r="Q39" i="15"/>
  <c r="Q38" i="15"/>
  <c r="Q37" i="15"/>
  <c r="Q36" i="15"/>
  <c r="P39" i="15"/>
  <c r="P38" i="15"/>
  <c r="P37" i="15"/>
  <c r="P36" i="15"/>
  <c r="R35" i="15"/>
  <c r="Q35" i="15"/>
  <c r="P35" i="15"/>
  <c r="P40" i="15"/>
  <c r="R32" i="15"/>
  <c r="R31" i="15"/>
  <c r="R30" i="15"/>
  <c r="R29" i="15"/>
  <c r="Q32" i="15"/>
  <c r="Q31" i="15"/>
  <c r="Q30" i="15"/>
  <c r="Q29" i="15"/>
  <c r="P32" i="15"/>
  <c r="P31" i="15"/>
  <c r="P30" i="15"/>
  <c r="P29" i="15"/>
  <c r="R28" i="15"/>
  <c r="Q28" i="15"/>
  <c r="P28" i="15"/>
  <c r="R25" i="15"/>
  <c r="R24" i="15"/>
  <c r="R23" i="15"/>
  <c r="R22" i="15"/>
  <c r="Q25" i="15"/>
  <c r="Q24" i="15"/>
  <c r="Q23" i="15"/>
  <c r="Q26" i="15" s="1"/>
  <c r="Q22" i="15"/>
  <c r="P25" i="15"/>
  <c r="P24" i="15"/>
  <c r="P23" i="15"/>
  <c r="P22" i="15"/>
  <c r="R21" i="15"/>
  <c r="Q21" i="15"/>
  <c r="P21" i="15"/>
  <c r="Q40" i="15" l="1"/>
  <c r="R33" i="15"/>
  <c r="R40" i="15"/>
  <c r="Q33" i="15"/>
  <c r="P33" i="15"/>
  <c r="P26" i="15"/>
  <c r="R26" i="15"/>
  <c r="T18" i="15"/>
  <c r="T17" i="15"/>
  <c r="T16" i="15"/>
  <c r="T15" i="15"/>
  <c r="T14" i="15"/>
  <c r="T19" i="15" s="1"/>
  <c r="R18" i="15"/>
  <c r="R17" i="15"/>
  <c r="R16" i="15"/>
  <c r="R15" i="15"/>
  <c r="R19" i="15" s="1"/>
  <c r="R14" i="15"/>
  <c r="Q18" i="15"/>
  <c r="Q17" i="15"/>
  <c r="Q16" i="15"/>
  <c r="Q15" i="15"/>
  <c r="Q14" i="15"/>
  <c r="Q19" i="15" l="1"/>
  <c r="P17" i="15"/>
  <c r="S17" i="15" s="1"/>
  <c r="P16" i="15"/>
  <c r="S16" i="15" s="1"/>
  <c r="P15" i="15"/>
  <c r="S15" i="15" s="1"/>
  <c r="P14" i="15"/>
  <c r="S14" i="15" s="1"/>
  <c r="P18" i="15"/>
  <c r="S18" i="15" s="1"/>
  <c r="S19" i="15" l="1"/>
  <c r="P19" i="15"/>
  <c r="Q5" i="15"/>
  <c r="L9" i="15"/>
  <c r="L8" i="15"/>
  <c r="L7" i="15"/>
  <c r="L6" i="15"/>
  <c r="L5" i="15"/>
  <c r="D41" i="15"/>
  <c r="D40" i="15"/>
  <c r="D39" i="15"/>
  <c r="D12" i="15"/>
  <c r="D38" i="15"/>
  <c r="D37" i="15"/>
  <c r="D36" i="15"/>
  <c r="D35" i="15"/>
  <c r="D34" i="15"/>
  <c r="D33" i="15"/>
  <c r="D32" i="15"/>
  <c r="D31" i="15"/>
  <c r="D30" i="15"/>
  <c r="D29" i="15"/>
  <c r="D28" i="15"/>
  <c r="D27" i="15"/>
  <c r="D26" i="15"/>
  <c r="D25" i="15"/>
  <c r="D24" i="15"/>
  <c r="D23" i="15"/>
  <c r="D22" i="15"/>
  <c r="D21" i="15"/>
  <c r="D20" i="15"/>
  <c r="D19" i="15" l="1"/>
  <c r="D18" i="15"/>
  <c r="D17" i="15"/>
  <c r="D16" i="15"/>
  <c r="D15" i="15"/>
  <c r="D14" i="15"/>
  <c r="D13" i="15"/>
  <c r="D11" i="15"/>
  <c r="D10" i="15"/>
  <c r="D9" i="15"/>
  <c r="D8" i="15"/>
  <c r="D7" i="15"/>
  <c r="D6" i="15"/>
  <c r="D5" i="15"/>
  <c r="D4" i="15"/>
  <c r="D42" i="15"/>
  <c r="D43" i="15"/>
  <c r="D44" i="15"/>
  <c r="D45" i="15"/>
  <c r="D46" i="15"/>
  <c r="D47" i="15"/>
  <c r="D48" i="15"/>
  <c r="D49" i="15"/>
  <c r="D50" i="15"/>
  <c r="D51" i="15"/>
  <c r="D52" i="15"/>
  <c r="D53" i="15"/>
  <c r="BM81" i="12"/>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F96" i="13" l="1"/>
  <c r="Q6" i="15" l="1"/>
  <c r="Q7" i="15"/>
  <c r="Q8" i="15"/>
  <c r="Q9" i="15"/>
  <c r="L10" i="15"/>
  <c r="L11" i="15"/>
  <c r="L12" i="15"/>
  <c r="L13" i="15"/>
  <c r="L14" i="15"/>
  <c r="L15" i="15"/>
  <c r="L16" i="15"/>
  <c r="L17" i="15"/>
  <c r="L18" i="15"/>
  <c r="L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D7" i="19"/>
  <c r="D8" i="19"/>
  <c r="D9" i="19"/>
  <c r="D10" i="19"/>
  <c r="D11" i="19"/>
  <c r="D6" i="19"/>
  <c r="D5" i="19"/>
  <c r="D4" i="19"/>
  <c r="D3" i="19"/>
  <c r="DF3" i="19"/>
  <c r="CZ6" i="19" l="1"/>
  <c r="CZ10" i="19"/>
  <c r="CZ8" i="19"/>
  <c r="CZ11" i="19"/>
  <c r="DF10" i="19"/>
  <c r="CZ9" i="19"/>
  <c r="DF8" i="19"/>
  <c r="CZ7" i="19"/>
  <c r="CZ12" i="19" s="1"/>
  <c r="DF6" i="19"/>
  <c r="DF11" i="19"/>
  <c r="DF9" i="19"/>
  <c r="DF7" i="19"/>
  <c r="DF12" i="19" l="1"/>
  <c r="Q10" i="15"/>
  <c r="L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E58" i="12"/>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E34" i="12"/>
  <c r="E25" i="12" l="1"/>
  <c r="E23" i="14" l="1"/>
  <c r="B8" i="16" l="1"/>
  <c r="B7" i="16"/>
  <c r="B6" i="16"/>
  <c r="B5" i="16"/>
  <c r="B4" i="16"/>
  <c r="E9" i="14"/>
  <c r="E22" i="14"/>
  <c r="AB100" i="13"/>
  <c r="AB101" i="13"/>
  <c r="AB102" i="13"/>
  <c r="AB103" i="13"/>
  <c r="AC100" i="13"/>
  <c r="AC101" i="13"/>
  <c r="AC102" i="13"/>
  <c r="AC103" i="13"/>
  <c r="AD100" i="13"/>
  <c r="AD101" i="13"/>
  <c r="AD102" i="13"/>
  <c r="AD103" i="13"/>
  <c r="AE100" i="13"/>
  <c r="AE101" i="13"/>
  <c r="AE102" i="13"/>
  <c r="AE103" i="13"/>
  <c r="AF100" i="13"/>
  <c r="AF101" i="13"/>
  <c r="AF102" i="13"/>
  <c r="AF103" i="13"/>
  <c r="AG100" i="13"/>
  <c r="AG101" i="13"/>
  <c r="AG102" i="13"/>
  <c r="AG103" i="13"/>
  <c r="AH100" i="13"/>
  <c r="AH101" i="13"/>
  <c r="AH102" i="13"/>
  <c r="AH103" i="13"/>
  <c r="AI100" i="13"/>
  <c r="AI101" i="13"/>
  <c r="AI102" i="13"/>
  <c r="AI103" i="13"/>
  <c r="AJ100" i="13"/>
  <c r="AJ101" i="13"/>
  <c r="AJ102" i="13"/>
  <c r="AJ103" i="13"/>
  <c r="AK100" i="13"/>
  <c r="AK101" i="13"/>
  <c r="AK102" i="13"/>
  <c r="AK103"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E57" i="12"/>
  <c r="Q24" i="12" l="1"/>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P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AA5" i="17"/>
  <c r="AA4" i="17"/>
  <c r="AA3" i="17"/>
  <c r="AA2" i="17"/>
  <c r="K12" i="17"/>
  <c r="J12" i="17"/>
  <c r="I12" i="17"/>
  <c r="G12" i="17"/>
  <c r="Q11" i="17" l="1"/>
  <c r="DD11" i="19" s="1"/>
  <c r="Y11" i="17"/>
  <c r="DH11" i="19" s="1"/>
  <c r="O11" i="17"/>
  <c r="DB11" i="19" s="1"/>
  <c r="P11" i="17" l="1"/>
  <c r="DC11" i="19" s="1"/>
  <c r="N11" i="17"/>
  <c r="DA11" i="19" s="1"/>
  <c r="X11" i="17"/>
  <c r="X7" i="17"/>
  <c r="DG7" i="19" s="1"/>
  <c r="Y7" i="17"/>
  <c r="DH7" i="19" s="1"/>
  <c r="DI7" i="19" s="1"/>
  <c r="Y10" i="17"/>
  <c r="DH10" i="19" s="1"/>
  <c r="X10" i="17"/>
  <c r="DG10" i="19" s="1"/>
  <c r="DI10" i="19" s="1"/>
  <c r="Q9" i="17"/>
  <c r="DD9" i="19" s="1"/>
  <c r="N9" i="17"/>
  <c r="DA9" i="19" s="1"/>
  <c r="O9" i="17"/>
  <c r="DB9" i="19" s="1"/>
  <c r="P9" i="17"/>
  <c r="DC9" i="19" s="1"/>
  <c r="X6" i="17"/>
  <c r="DG6" i="19" s="1"/>
  <c r="Y6" i="17"/>
  <c r="DH6" i="19" s="1"/>
  <c r="Y8" i="17"/>
  <c r="DH8" i="19" s="1"/>
  <c r="X8" i="17"/>
  <c r="DG8" i="19" s="1"/>
  <c r="DI8" i="19" s="1"/>
  <c r="W12" i="17"/>
  <c r="O7" i="17"/>
  <c r="DB7" i="19" s="1"/>
  <c r="Q7" i="17"/>
  <c r="DD7" i="19" s="1"/>
  <c r="P7" i="17"/>
  <c r="DC7" i="19" s="1"/>
  <c r="N7" i="17"/>
  <c r="DA7" i="19" s="1"/>
  <c r="N10" i="17"/>
  <c r="DA10" i="19" s="1"/>
  <c r="Q10" i="17"/>
  <c r="DD10" i="19" s="1"/>
  <c r="P10" i="17"/>
  <c r="DC10" i="19" s="1"/>
  <c r="O10" i="17"/>
  <c r="DB10" i="19" s="1"/>
  <c r="Y9" i="17"/>
  <c r="DH9" i="19" s="1"/>
  <c r="DI9" i="19" s="1"/>
  <c r="X9" i="17"/>
  <c r="DG9" i="19" s="1"/>
  <c r="P6" i="17"/>
  <c r="DC6" i="19" s="1"/>
  <c r="O6" i="17"/>
  <c r="DB6" i="19" s="1"/>
  <c r="Q6" i="17"/>
  <c r="DD6" i="19" s="1"/>
  <c r="N6" i="17"/>
  <c r="DA6" i="19" s="1"/>
  <c r="P8" i="17"/>
  <c r="DC8" i="19" s="1"/>
  <c r="Q8" i="17"/>
  <c r="DD8" i="19" s="1"/>
  <c r="O8" i="17"/>
  <c r="DB8" i="19" s="1"/>
  <c r="DE8" i="19" s="1"/>
  <c r="N8" i="17"/>
  <c r="DA8" i="19" s="1"/>
  <c r="DC12" i="19" l="1"/>
  <c r="DH12" i="19"/>
  <c r="DE9" i="19"/>
  <c r="DB12" i="19"/>
  <c r="DE7" i="19"/>
  <c r="DE11" i="19"/>
  <c r="Z11" i="17"/>
  <c r="DG11" i="19"/>
  <c r="DI11" i="19" s="1"/>
  <c r="DE6" i="19"/>
  <c r="DA12" i="19"/>
  <c r="DE10" i="19"/>
  <c r="DD12" i="19"/>
  <c r="DI6" i="19"/>
  <c r="R11" i="17"/>
  <c r="O12" i="17"/>
  <c r="X12" i="17"/>
  <c r="P12" i="17"/>
  <c r="Y12" i="17"/>
  <c r="R8" i="17"/>
  <c r="R6" i="17"/>
  <c r="Z9" i="17"/>
  <c r="R7" i="17"/>
  <c r="Z8" i="17"/>
  <c r="Z10" i="17"/>
  <c r="Q12" i="17"/>
  <c r="R9" i="17"/>
  <c r="R10" i="17"/>
  <c r="Z6" i="17"/>
  <c r="Z7" i="17"/>
  <c r="N12" i="17"/>
  <c r="DI12" i="19" l="1"/>
  <c r="DG12" i="19"/>
  <c r="DE12" i="19"/>
  <c r="R12" i="17"/>
  <c r="Z12" i="17"/>
  <c r="G17" i="15" l="1"/>
  <c r="G4" i="15"/>
  <c r="G23" i="15"/>
  <c r="G22" i="15"/>
  <c r="G21" i="15"/>
  <c r="G20" i="15"/>
  <c r="G19" i="15"/>
  <c r="G18" i="15"/>
  <c r="G16" i="15"/>
  <c r="G15" i="15"/>
  <c r="G14" i="15"/>
  <c r="G13" i="15"/>
  <c r="G12" i="15"/>
  <c r="G11" i="15"/>
  <c r="G10" i="15"/>
  <c r="G9" i="15"/>
  <c r="G8" i="15"/>
  <c r="G7" i="15"/>
  <c r="G6" i="15"/>
  <c r="G5" i="15"/>
  <c r="G24" i="15" l="1"/>
  <c r="K103" i="16"/>
  <c r="K104"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04" i="16" l="1"/>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03"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103" i="13"/>
  <c r="M104"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Z60" i="12"/>
  <c r="CA60" i="12"/>
  <c r="BW108" i="12"/>
  <c r="BX121" i="12"/>
  <c r="AA77" i="13"/>
  <c r="BV108" i="12"/>
  <c r="D54" i="15"/>
  <c r="C54" i="15" s="1"/>
  <c r="AD2" i="17" l="1"/>
  <c r="G3" i="19"/>
  <c r="BO62" i="12"/>
  <c r="BO132" i="12" s="1"/>
  <c r="BN131" i="12"/>
  <c r="Q66" i="16"/>
  <c r="BP62" i="12"/>
  <c r="B7" i="13"/>
  <c r="D8" i="16" s="1"/>
  <c r="I7" i="12"/>
  <c r="BY71" i="12"/>
  <c r="BZ71" i="12"/>
  <c r="CA71" i="12"/>
  <c r="CB60" i="12"/>
  <c r="BZ121" i="12"/>
  <c r="AA78" i="13"/>
  <c r="BY95" i="12"/>
  <c r="BX108" i="12"/>
  <c r="AE2" i="17" l="1"/>
  <c r="H3" i="19"/>
  <c r="P67" i="16"/>
  <c r="P68" i="16"/>
  <c r="BP131" i="12"/>
  <c r="Q68" i="16"/>
  <c r="BO131" i="12"/>
  <c r="Q67" i="16"/>
  <c r="J7" i="12"/>
  <c r="B8" i="13"/>
  <c r="D9" i="16" s="1"/>
  <c r="BP132" i="12"/>
  <c r="BQ62" i="12"/>
  <c r="CC60" i="12"/>
  <c r="CB71" i="12"/>
  <c r="AA79" i="13"/>
  <c r="CA121" i="12"/>
  <c r="BY108" i="12"/>
  <c r="BZ95" i="12"/>
  <c r="W100" i="13"/>
  <c r="W101" i="13"/>
  <c r="W102" i="13"/>
  <c r="W103"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131" i="12"/>
  <c r="BR62" i="12"/>
  <c r="K7" i="12"/>
  <c r="B9" i="13"/>
  <c r="D10" i="16" s="1"/>
  <c r="CD60" i="12"/>
  <c r="CC71" i="12"/>
  <c r="CA95" i="12"/>
  <c r="BZ108" i="12"/>
  <c r="CB121" i="12"/>
  <c r="AA80" i="13"/>
  <c r="K103"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00" i="13"/>
  <c r="J101" i="13"/>
  <c r="J102" i="13"/>
  <c r="J103"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02" i="13"/>
  <c r="I103"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02" i="13"/>
  <c r="H103"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00" i="13"/>
  <c r="G101" i="13"/>
  <c r="G102" i="13"/>
  <c r="G103"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G37" i="16" l="1"/>
  <c r="G27" i="16"/>
  <c r="AG2" i="17"/>
  <c r="J3" i="19"/>
  <c r="BS62" i="12"/>
  <c r="BS132" i="12" s="1"/>
  <c r="P70" i="16"/>
  <c r="G7" i="16"/>
  <c r="G6" i="16"/>
  <c r="G5" i="16"/>
  <c r="Q70" i="16"/>
  <c r="L7" i="12"/>
  <c r="B10" i="13"/>
  <c r="D11" i="16" s="1"/>
  <c r="BR132"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AH2" i="17" l="1"/>
  <c r="K3" i="19"/>
  <c r="P71" i="16"/>
  <c r="BT62" i="12"/>
  <c r="BT132" i="12" s="1"/>
  <c r="BS131" i="12"/>
  <c r="Q71" i="16"/>
  <c r="M7" i="12"/>
  <c r="B11" i="13"/>
  <c r="D12" i="16" s="1"/>
  <c r="BU62" i="12"/>
  <c r="P73" i="16" s="1"/>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P72" i="16"/>
  <c r="BT131" i="12"/>
  <c r="Q72" i="16"/>
  <c r="BU132" i="12"/>
  <c r="N7" i="12"/>
  <c r="B12" i="13"/>
  <c r="D13" i="16" s="1"/>
  <c r="CG60" i="12"/>
  <c r="CF71" i="12"/>
  <c r="CE121" i="12"/>
  <c r="CC108" i="12"/>
  <c r="AA83" i="13"/>
  <c r="CD95" i="12"/>
  <c r="AJ2" i="17" l="1"/>
  <c r="M3" i="19"/>
  <c r="BV62" i="12"/>
  <c r="BU131" i="12"/>
  <c r="Q73" i="16"/>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62" i="12"/>
  <c r="BV132" i="12"/>
  <c r="P74" i="16"/>
  <c r="BV131" i="12"/>
  <c r="Q74" i="16"/>
  <c r="P7" i="12"/>
  <c r="B14" i="13"/>
  <c r="D15" i="16" s="1"/>
  <c r="CI60" i="12"/>
  <c r="CH71" i="12"/>
  <c r="CG121" i="12"/>
  <c r="CE108" i="12"/>
  <c r="AA85" i="13"/>
  <c r="CF95" i="12"/>
  <c r="E24" i="12"/>
  <c r="AL2" i="17" l="1"/>
  <c r="O3" i="19"/>
  <c r="BX62" i="12"/>
  <c r="BZ62" i="12"/>
  <c r="BZ132" i="12" s="1"/>
  <c r="P75" i="16"/>
  <c r="BW132" i="12"/>
  <c r="Q75" i="16"/>
  <c r="BW131" i="12"/>
  <c r="Q7" i="12"/>
  <c r="B15" i="13"/>
  <c r="D16" i="16" s="1"/>
  <c r="CJ60" i="12"/>
  <c r="CI71" i="12"/>
  <c r="CF108" i="12"/>
  <c r="CH121" i="12"/>
  <c r="CG95" i="12"/>
  <c r="AA86" i="13"/>
  <c r="F24" i="12"/>
  <c r="G24" i="12"/>
  <c r="H24" i="12"/>
  <c r="I24" i="12"/>
  <c r="J24" i="12"/>
  <c r="K24" i="12"/>
  <c r="L24" i="12"/>
  <c r="M24" i="12"/>
  <c r="N24" i="12"/>
  <c r="O24" i="12"/>
  <c r="H27" i="12"/>
  <c r="P78" i="16" l="1"/>
  <c r="AM2" i="17"/>
  <c r="P3" i="19"/>
  <c r="BX132" i="12"/>
  <c r="P76" i="16"/>
  <c r="BY62" i="12"/>
  <c r="Q76" i="16"/>
  <c r="BX131" i="12"/>
  <c r="R7" i="12"/>
  <c r="B16" i="13"/>
  <c r="D17" i="16" s="1"/>
  <c r="CK60" i="12"/>
  <c r="CJ71" i="12"/>
  <c r="CI121" i="12"/>
  <c r="CG108" i="12"/>
  <c r="AA87" i="13"/>
  <c r="CH95" i="12"/>
  <c r="N25" i="12"/>
  <c r="AN2" i="17" l="1"/>
  <c r="Q3" i="19"/>
  <c r="P77" i="16"/>
  <c r="BY132" i="12"/>
  <c r="CA62" i="12"/>
  <c r="Q79" i="16"/>
  <c r="CA131" i="12"/>
  <c r="Q78" i="16"/>
  <c r="BZ131" i="12"/>
  <c r="BY131" i="12"/>
  <c r="Q77" i="16"/>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CA132" i="12"/>
  <c r="P79" i="16"/>
  <c r="CB62" i="12"/>
  <c r="Q80" i="16"/>
  <c r="CB131" i="12"/>
  <c r="T7" i="12"/>
  <c r="B18" i="13"/>
  <c r="D19" i="16" s="1"/>
  <c r="CM60" i="12"/>
  <c r="CL71" i="12"/>
  <c r="CK121" i="12"/>
  <c r="CI108" i="12"/>
  <c r="AA89" i="13"/>
  <c r="CJ95" i="12"/>
  <c r="E27" i="12"/>
  <c r="AP2" i="17" l="1"/>
  <c r="S3" i="19"/>
  <c r="CC62" i="12"/>
  <c r="CB132" i="12"/>
  <c r="P80" i="16"/>
  <c r="Q81" i="16"/>
  <c r="CC131"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Q82" i="16"/>
  <c r="CD131" i="12"/>
  <c r="V7" i="12"/>
  <c r="B20" i="13"/>
  <c r="D21" i="16" s="1"/>
  <c r="CO60" i="12"/>
  <c r="CN71" i="12"/>
  <c r="CM121" i="12"/>
  <c r="CK108" i="12"/>
  <c r="AA91" i="13"/>
  <c r="CL95" i="12"/>
  <c r="AR2" i="17" l="1"/>
  <c r="U3" i="19"/>
  <c r="CE62" i="12"/>
  <c r="CD132" i="12"/>
  <c r="P82" i="16"/>
  <c r="Q84" i="16"/>
  <c r="CF131" i="12"/>
  <c r="CE131" i="12"/>
  <c r="Q83" i="16"/>
  <c r="W7" i="12"/>
  <c r="B21" i="13"/>
  <c r="D22" i="16" s="1"/>
  <c r="CP60" i="12"/>
  <c r="CO71" i="12"/>
  <c r="CL108" i="12"/>
  <c r="CN121" i="12"/>
  <c r="CM95" i="12"/>
  <c r="AA92" i="13"/>
  <c r="AS2" i="17" l="1"/>
  <c r="V3" i="19"/>
  <c r="CF62" i="12"/>
  <c r="CE132" i="12"/>
  <c r="P83" i="16"/>
  <c r="CH131" i="12"/>
  <c r="Q86" i="16"/>
  <c r="CI131" i="12"/>
  <c r="Q87" i="16"/>
  <c r="Q85" i="16"/>
  <c r="CG131" i="12"/>
  <c r="X7" i="12"/>
  <c r="B22" i="13"/>
  <c r="D23" i="16" s="1"/>
  <c r="CQ60" i="12"/>
  <c r="CP71" i="12"/>
  <c r="CO121" i="12"/>
  <c r="CM108" i="12"/>
  <c r="AA93" i="13"/>
  <c r="CN95" i="12"/>
  <c r="AT2" i="17" l="1"/>
  <c r="W3" i="19"/>
  <c r="P84" i="16"/>
  <c r="CF132" i="12"/>
  <c r="CG62" i="12"/>
  <c r="CJ131" i="12"/>
  <c r="Q88" i="16"/>
  <c r="Q89" i="16"/>
  <c r="Y7" i="12"/>
  <c r="B23" i="13"/>
  <c r="D24" i="16" s="1"/>
  <c r="CR60" i="12"/>
  <c r="CQ71" i="12"/>
  <c r="CN108" i="12"/>
  <c r="CP121" i="12"/>
  <c r="CO95" i="12"/>
  <c r="AA94" i="13"/>
  <c r="AU2" i="17" l="1"/>
  <c r="X3" i="19"/>
  <c r="CG132" i="12"/>
  <c r="P85" i="16"/>
  <c r="CH62" i="12"/>
  <c r="CK131" i="12"/>
  <c r="Z7" i="12"/>
  <c r="B24" i="13"/>
  <c r="D25" i="16" s="1"/>
  <c r="CS60" i="12"/>
  <c r="CR71" i="12"/>
  <c r="CQ121" i="12"/>
  <c r="CO108" i="12"/>
  <c r="AA95" i="13"/>
  <c r="CP95" i="12"/>
  <c r="AV2" i="17" l="1"/>
  <c r="Y3" i="19"/>
  <c r="P86" i="16"/>
  <c r="CH132" i="12"/>
  <c r="CI62" i="12"/>
  <c r="CL131" i="12"/>
  <c r="Q90" i="16"/>
  <c r="Q91" i="16"/>
  <c r="AA7" i="12"/>
  <c r="B25" i="13"/>
  <c r="D26" i="16" s="1"/>
  <c r="CT60" i="12"/>
  <c r="CS71" i="12"/>
  <c r="CQ95" i="12"/>
  <c r="CP108" i="12"/>
  <c r="CR121" i="12"/>
  <c r="AA96" i="13"/>
  <c r="AW2" i="17" l="1"/>
  <c r="Z3" i="19"/>
  <c r="CJ62" i="12"/>
  <c r="CK62" i="12"/>
  <c r="CK132" i="12" s="1"/>
  <c r="P87" i="16"/>
  <c r="CI132" i="12"/>
  <c r="CM131" i="12"/>
  <c r="Q92" i="16"/>
  <c r="AB7" i="12"/>
  <c r="B26" i="13"/>
  <c r="D27" i="16" s="1"/>
  <c r="CL62" i="12"/>
  <c r="CU60" i="12"/>
  <c r="CT71" i="12"/>
  <c r="CQ108" i="12"/>
  <c r="CS121" i="12"/>
  <c r="AA97" i="13"/>
  <c r="CR95" i="12"/>
  <c r="AX2" i="17" l="1"/>
  <c r="AA3" i="19"/>
  <c r="P89" i="16"/>
  <c r="P88" i="16"/>
  <c r="CJ132" i="12"/>
  <c r="CL132" i="12"/>
  <c r="P90" i="16"/>
  <c r="Q93" i="16"/>
  <c r="CN131" i="12"/>
  <c r="CM62" i="12"/>
  <c r="AC7" i="12"/>
  <c r="B27" i="13"/>
  <c r="D28" i="16" s="1"/>
  <c r="CV60" i="12"/>
  <c r="CU71" i="12"/>
  <c r="CT121" i="12"/>
  <c r="CR108" i="12"/>
  <c r="CS95" i="12"/>
  <c r="AA98" i="13"/>
  <c r="AY2" i="17" l="1"/>
  <c r="AB3" i="19"/>
  <c r="CM132" i="12"/>
  <c r="P91" i="16"/>
  <c r="CO131" i="12"/>
  <c r="Q94" i="16"/>
  <c r="AD7" i="12"/>
  <c r="B28" i="13"/>
  <c r="D29" i="16" s="1"/>
  <c r="CN62" i="12"/>
  <c r="CW60" i="12"/>
  <c r="CV71" i="12"/>
  <c r="CS108" i="12"/>
  <c r="CU121" i="12"/>
  <c r="AA99" i="13"/>
  <c r="CT95" i="12"/>
  <c r="AZ2" i="17" l="1"/>
  <c r="AC3" i="19"/>
  <c r="CN132" i="12"/>
  <c r="P92" i="16"/>
  <c r="CP131" i="12"/>
  <c r="Q95" i="16"/>
  <c r="CO62" i="12"/>
  <c r="AE7" i="12"/>
  <c r="B29" i="13"/>
  <c r="D30" i="16" s="1"/>
  <c r="CX60" i="12"/>
  <c r="CW71" i="12"/>
  <c r="CU95" i="12"/>
  <c r="CV121" i="12"/>
  <c r="CT108" i="12"/>
  <c r="AA100" i="13"/>
  <c r="BA2" i="17" l="1"/>
  <c r="AD3" i="19"/>
  <c r="CO132" i="12"/>
  <c r="P93" i="16"/>
  <c r="CQ131" i="12"/>
  <c r="AF7" i="12"/>
  <c r="B30" i="13"/>
  <c r="D31" i="16" s="1"/>
  <c r="CP62" i="12"/>
  <c r="CY60" i="12"/>
  <c r="CX71" i="12"/>
  <c r="CW121" i="12"/>
  <c r="CU108" i="12"/>
  <c r="AA101" i="13"/>
  <c r="CV95" i="12"/>
  <c r="BB2" i="17" l="1"/>
  <c r="AE3" i="19"/>
  <c r="CP132" i="12"/>
  <c r="P94" i="16"/>
  <c r="CR131" i="12"/>
  <c r="Q96" i="16"/>
  <c r="Q97" i="16"/>
  <c r="CQ62" i="12"/>
  <c r="AG7" i="12"/>
  <c r="B31" i="13"/>
  <c r="D32" i="16" s="1"/>
  <c r="CZ60" i="12"/>
  <c r="CY71" i="12"/>
  <c r="CW95" i="12"/>
  <c r="CX121" i="12"/>
  <c r="CV108" i="12"/>
  <c r="AA102" i="13"/>
  <c r="BC2" i="17" l="1"/>
  <c r="AF3" i="19"/>
  <c r="CQ132" i="12"/>
  <c r="P95" i="16"/>
  <c r="CS131" i="12"/>
  <c r="AH7" i="12"/>
  <c r="B32" i="13"/>
  <c r="D33" i="16" s="1"/>
  <c r="CR62" i="12"/>
  <c r="CZ71" i="12"/>
  <c r="CW108" i="12"/>
  <c r="CY121" i="12"/>
  <c r="AA103" i="13"/>
  <c r="CX95" i="12"/>
  <c r="BD2" i="17" l="1"/>
  <c r="AG3" i="19"/>
  <c r="CR132" i="12"/>
  <c r="P96" i="16"/>
  <c r="Q99" i="16"/>
  <c r="Q98" i="16"/>
  <c r="CT131" i="12"/>
  <c r="CS62" i="12"/>
  <c r="AI7" i="12"/>
  <c r="B33" i="13"/>
  <c r="D34" i="16" s="1"/>
  <c r="CY95" i="12"/>
  <c r="CZ121" i="12"/>
  <c r="CX108" i="12"/>
  <c r="BE2" i="17" l="1"/>
  <c r="AH3" i="19"/>
  <c r="Q100" i="16"/>
  <c r="CU131" i="12"/>
  <c r="CS132" i="12"/>
  <c r="P97" i="16"/>
  <c r="CV131" i="12"/>
  <c r="Q101" i="16"/>
  <c r="AJ7" i="12"/>
  <c r="B34" i="13"/>
  <c r="D35" i="16" s="1"/>
  <c r="CT62" i="12"/>
  <c r="CY108" i="12"/>
  <c r="CZ95" i="12"/>
  <c r="BF2" i="17" l="1"/>
  <c r="AI3" i="19"/>
  <c r="CT132" i="12"/>
  <c r="P98" i="16"/>
  <c r="CW131" i="12"/>
  <c r="Q102" i="16"/>
  <c r="CU62" i="12"/>
  <c r="AK7" i="12"/>
  <c r="B35" i="13"/>
  <c r="D36" i="16" s="1"/>
  <c r="CZ108" i="12"/>
  <c r="BG2" i="17" l="1"/>
  <c r="AJ3" i="19"/>
  <c r="CU132" i="12"/>
  <c r="P99" i="16"/>
  <c r="Q103" i="16"/>
  <c r="CX131" i="12"/>
  <c r="AL7" i="12"/>
  <c r="B36" i="13"/>
  <c r="D37" i="16" s="1"/>
  <c r="CV62" i="12"/>
  <c r="BH2" i="17" l="1"/>
  <c r="AK3" i="19"/>
  <c r="CV132" i="12"/>
  <c r="P100" i="16"/>
  <c r="CY131" i="12"/>
  <c r="Q104" i="16"/>
  <c r="CW62" i="12"/>
  <c r="AM7" i="12"/>
  <c r="B37" i="13"/>
  <c r="D38" i="16" s="1"/>
  <c r="BI2" i="17" l="1"/>
  <c r="AL3" i="19"/>
  <c r="CW132" i="12"/>
  <c r="P101" i="16"/>
  <c r="CZ131" i="12"/>
  <c r="AN7" i="12"/>
  <c r="B38" i="13"/>
  <c r="D39" i="16" s="1"/>
  <c r="CX62" i="12"/>
  <c r="BJ2" i="17" l="1"/>
  <c r="AM3" i="19"/>
  <c r="CX132" i="12"/>
  <c r="P102" i="16"/>
  <c r="CY62" i="12"/>
  <c r="AO7" i="12"/>
  <c r="B39" i="13"/>
  <c r="D40" i="16" s="1"/>
  <c r="BK2" i="17" l="1"/>
  <c r="AN3" i="19"/>
  <c r="CY132" i="12"/>
  <c r="P103" i="16"/>
  <c r="AP7" i="12"/>
  <c r="B40" i="13"/>
  <c r="D41" i="16" s="1"/>
  <c r="CZ62" i="12"/>
  <c r="BL2" i="17" l="1"/>
  <c r="AO3" i="19"/>
  <c r="CZ132" i="12"/>
  <c r="P104" i="16"/>
  <c r="AQ7" i="12"/>
  <c r="B41" i="13"/>
  <c r="D42" i="16" s="1"/>
  <c r="BM2" i="17" l="1"/>
  <c r="AP3" i="19"/>
  <c r="AR7" i="12"/>
  <c r="B42" i="13"/>
  <c r="D43" i="16" s="1"/>
  <c r="BN2" i="17" l="1"/>
  <c r="AQ3" i="19"/>
  <c r="AS7" i="12"/>
  <c r="B43" i="13"/>
  <c r="D44" i="16" s="1"/>
  <c r="BO2" i="17" l="1"/>
  <c r="AR3" i="19"/>
  <c r="AT7" i="12"/>
  <c r="B44" i="13"/>
  <c r="D45" i="16" s="1"/>
  <c r="BP2" i="17" l="1"/>
  <c r="AS3" i="19"/>
  <c r="AU7" i="12"/>
  <c r="B45" i="13"/>
  <c r="D46" i="16" s="1"/>
  <c r="BQ2" i="17" l="1"/>
  <c r="AT3" i="19"/>
  <c r="AV7" i="12"/>
  <c r="B46" i="13"/>
  <c r="D47" i="16" s="1"/>
  <c r="BR2" i="17" l="1"/>
  <c r="AU3" i="19"/>
  <c r="AW7" i="12"/>
  <c r="B47" i="13"/>
  <c r="D48" i="16" s="1"/>
  <c r="BS2" i="17" l="1"/>
  <c r="AV3" i="19"/>
  <c r="AX7" i="12"/>
  <c r="B48" i="13"/>
  <c r="D49" i="16" s="1"/>
  <c r="BT2" i="17" l="1"/>
  <c r="AW3" i="19"/>
  <c r="AY7" i="12"/>
  <c r="B49" i="13"/>
  <c r="D50" i="16" s="1"/>
  <c r="BU2" i="17" l="1"/>
  <c r="AX3" i="19"/>
  <c r="AZ7" i="12"/>
  <c r="B50" i="13"/>
  <c r="D51" i="16" s="1"/>
  <c r="BV2" i="17" l="1"/>
  <c r="AY3" i="19"/>
  <c r="BA7" i="12"/>
  <c r="B51" i="13"/>
  <c r="D52" i="16" s="1"/>
  <c r="BW2" i="17" l="1"/>
  <c r="AZ3" i="19"/>
  <c r="BB7" i="12"/>
  <c r="B52" i="13"/>
  <c r="D53" i="16" s="1"/>
  <c r="BX2" i="17" l="1"/>
  <c r="BA3" i="19"/>
  <c r="BC7" i="12"/>
  <c r="B53" i="13"/>
  <c r="D54" i="16" s="1"/>
  <c r="BY2" i="17" l="1"/>
  <c r="BB3" i="19"/>
  <c r="BD7" i="12"/>
  <c r="B54" i="13"/>
  <c r="D55" i="16" s="1"/>
  <c r="BZ2" i="17" l="1"/>
  <c r="BC3" i="19"/>
  <c r="BE7" i="12"/>
  <c r="B55" i="13"/>
  <c r="D56" i="16" s="1"/>
  <c r="CA2" i="17" l="1"/>
  <c r="BD3" i="19"/>
  <c r="BF7" i="12"/>
  <c r="B56" i="13"/>
  <c r="D57" i="16" s="1"/>
  <c r="CB2" i="17" l="1"/>
  <c r="BE3" i="19"/>
  <c r="BG7" i="12"/>
  <c r="B57" i="13"/>
  <c r="D58" i="16" s="1"/>
  <c r="CC2" i="17" l="1"/>
  <c r="BF3" i="19"/>
  <c r="BH7" i="12"/>
  <c r="B58" i="13"/>
  <c r="D59" i="16" s="1"/>
  <c r="CD2" i="17" l="1"/>
  <c r="BG3" i="19"/>
  <c r="BI7" i="12"/>
  <c r="B59" i="13"/>
  <c r="D60" i="16" s="1"/>
  <c r="CE2" i="17" l="1"/>
  <c r="BH3" i="19"/>
  <c r="BJ7" i="12"/>
  <c r="B60" i="13"/>
  <c r="D61" i="16" s="1"/>
  <c r="CF2" i="17" l="1"/>
  <c r="BI3" i="19"/>
  <c r="BK7" i="12"/>
  <c r="B61" i="13"/>
  <c r="D62" i="16" s="1"/>
  <c r="CG2" i="17" l="1"/>
  <c r="BJ3" i="19"/>
  <c r="BL7" i="12"/>
  <c r="B62" i="13"/>
  <c r="D63" i="16" s="1"/>
  <c r="CH2" i="17" l="1"/>
  <c r="BK3" i="19"/>
  <c r="BM7" i="12"/>
  <c r="B63" i="13"/>
  <c r="D64" i="16" s="1"/>
  <c r="CI2" i="17" l="1"/>
  <c r="BL3" i="19"/>
  <c r="BN7" i="12"/>
  <c r="B64" i="13"/>
  <c r="D65" i="16" s="1"/>
  <c r="CJ2" i="17" l="1"/>
  <c r="BM3" i="19"/>
  <c r="BO7" i="12"/>
  <c r="B65" i="13"/>
  <c r="D66" i="16" s="1"/>
  <c r="CK2" i="17" l="1"/>
  <c r="BN3" i="19"/>
  <c r="BP7" i="12"/>
  <c r="B66" i="13"/>
  <c r="D67" i="16" s="1"/>
  <c r="CL2" i="17" l="1"/>
  <c r="BO3" i="19"/>
  <c r="BQ7" i="12"/>
  <c r="B67" i="13"/>
  <c r="D68" i="16" s="1"/>
  <c r="CM2" i="17" l="1"/>
  <c r="BP3" i="19"/>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B103" i="13"/>
  <c r="D10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<sst xmlns="http://schemas.openxmlformats.org/spreadsheetml/2006/main" count="3660" uniqueCount="958">
  <si>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</si>
  <si>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</si>
  <si>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</si>
  <si>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</si>
  <si>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</si>
  <si>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</si>
  <si>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</si>
  <si>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</si>
  <si>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</si>
  <si>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</si>
  <si>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</si>
  <si>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</si>
  <si>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</si>
  <si>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</si>
  <si>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</si>
  <si>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</si>
  <si>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</si>
  <si>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</si>
  <si>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</si>
  <si>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</si>
  <si>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</si>
  <si>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</si>
  <si>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</si>
  <si>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</si>
  <si>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</si>
  <si>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</si>
  <si>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</si>
  <si>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</si>
  <si>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</si>
  <si>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</si>
  <si>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</si>
  <si>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</si>
  <si>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</si>
  <si>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</si>
  <si>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</si>
  <si>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</si>
  <si>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</si>
  <si>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</si>
  <si>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</si>
  <si>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</si>
  <si>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</si>
  <si>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</si>
  <si>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</si>
  <si>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</si>
  <si>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</si>
  <si>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</si>
  <si>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</si>
  <si>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</si>
  <si>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</si>
  <si>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</si>
  <si>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</si>
  <si>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</si>
  <si>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</si>
  <si>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</si>
  <si>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</si>
  <si>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</si>
  <si>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</si>
  <si>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</si>
  <si>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</si>
  <si>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</si>
  <si>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</si>
  <si>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</si>
  <si>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</si>
  <si>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</si>
  <si>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</si>
  <si>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</si>
  <si>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</si>
  <si>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</si>
  <si>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</si>
  <si>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</si>
  <si>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</si>
  <si>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</si>
  <si>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</si>
  <si>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</si>
  <si>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</si>
  <si>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</si>
  <si>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</si>
  <si>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</si>
  <si>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</si>
  <si>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</si>
  <si>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</si>
  <si>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</si>
  <si>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</si>
  <si>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</si>
  <si>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</si>
  <si>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</si>
  <si>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</si>
  <si>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</si>
  <si>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</si>
  <si>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</si>
  <si>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</si>
  <si>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</si>
  <si>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</si>
  <si>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</si>
  <si>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</si>
  <si>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</si>
  <si>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</si>
  <si>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</si>
  <si>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</si>
  <si>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</si>
  <si>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</si>
  <si>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</si>
  <si>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</si>
  <si>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</si>
  <si>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</si>
  <si>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</si>
  <si>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</si>
  <si>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</si>
  <si>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</si>
  <si>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</si>
  <si>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</si>
  <si>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</si>
  <si>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</si>
  <si>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</si>
  <si>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</si>
  <si>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</si>
  <si>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</si>
  <si>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</si>
  <si>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</si>
  <si>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</si>
  <si>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</si>
  <si>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</si>
  <si>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</si>
  <si>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</si>
  <si>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</si>
  <si>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</si>
  <si>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</si>
  <si>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</si>
  <si>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</si>
  <si>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</si>
  <si>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</si>
  <si>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</si>
  <si>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</si>
  <si>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</si>
  <si>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</si>
  <si>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</si>
  <si>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</si>
  <si>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</si>
  <si>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</si>
  <si>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</si>
  <si>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</si>
  <si>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</si>
  <si>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</si>
  <si>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</si>
  <si>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</si>
  <si>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</si>
  <si>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</si>
  <si>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</si>
  <si>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</si>
  <si>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</si>
  <si>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</si>
  <si>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</si>
  <si>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</si>
  <si>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</si>
  <si>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</si>
  <si>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</si>
  <si>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</si>
  <si>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</si>
  <si>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</si>
  <si>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</si>
  <si>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</si>
  <si>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</si>
  <si>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</si>
  <si>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</si>
  <si>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</si>
  <si>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</si>
  <si>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</si>
  <si>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</si>
  <si>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</si>
  <si>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</si>
  <si>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</si>
  <si>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</si>
  <si>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</si>
  <si>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</si>
  <si>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</si>
  <si>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</si>
  <si>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</si>
  <si>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</si>
  <si>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</si>
  <si>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</si>
  <si>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</si>
  <si>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</si>
  <si>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</si>
  <si>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</si>
  <si>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</si>
  <si>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</si>
  <si>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</si>
  <si>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</si>
  <si>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</si>
  <si>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</si>
  <si>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</si>
  <si>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</si>
  <si>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</si>
  <si>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</si>
  <si>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</si>
  <si>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</si>
  <si>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</si>
  <si>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</si>
  <si>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</si>
  <si>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</si>
  <si>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</si>
  <si>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</si>
  <si>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</si>
  <si>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</si>
  <si>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</si>
  <si>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</si>
  <si>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</si>
  <si>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</si>
  <si>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</si>
  <si>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</si>
  <si>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</si>
  <si>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</si>
  <si>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</si>
  <si>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</si>
  <si>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</si>
  <si>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</si>
  <si>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</si>
  <si>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</si>
  <si>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</si>
  <si>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</si>
  <si>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</si>
  <si>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</si>
  <si>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</si>
  <si>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</si>
  <si>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</si>
  <si>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</si>
  <si>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</si>
  <si>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</si>
  <si>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</si>
  <si>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</si>
  <si>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</si>
  <si>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</si>
  <si>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</si>
  <si>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</si>
  <si>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</si>
  <si>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</si>
  <si>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</si>
  <si>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</si>
  <si>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</si>
  <si>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</si>
  <si>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</si>
  <si>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</si>
  <si>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</si>
  <si>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</si>
  <si>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</si>
  <si>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</si>
  <si>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</si>
  <si>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</si>
  <si>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</si>
  <si>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</si>
  <si>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</si>
  <si>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</si>
  <si>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</si>
  <si>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</si>
  <si>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</si>
  <si>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</si>
  <si>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</si>
  <si>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</si>
  <si>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</si>
  <si>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</si>
  <si>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</si>
  <si>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</si>
  <si>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</si>
  <si>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</si>
  <si>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</si>
  <si>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</si>
  <si>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</si>
  <si>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</si>
  <si>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</si>
  <si>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</si>
  <si>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</si>
  <si>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</si>
  <si>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</si>
  <si>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</si>
  <si>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</si>
  <si>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</si>
  <si>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</si>
  <si>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</si>
  <si>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</si>
  <si>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</si>
  <si>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</si>
  <si>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</si>
  <si>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</si>
  <si>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</si>
  <si>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</si>
  <si>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</si>
  <si>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</si>
  <si>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</si>
  <si>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</si>
  <si>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</si>
  <si>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</si>
  <si>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</si>
  <si>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</si>
  <si>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</si>
  <si>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</si>
  <si>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</si>
  <si>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</si>
  <si>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</si>
  <si>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</si>
  <si>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</si>
  <si>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</si>
  <si>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</si>
  <si>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</si>
  <si>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</si>
  <si>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</si>
  <si>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</si>
  <si>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</si>
  <si>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</si>
  <si>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</si>
  <si>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</si>
  <si>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</si>
  <si>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</si>
  <si>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</si>
  <si>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</si>
  <si>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</si>
  <si>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</si>
  <si>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</si>
  <si>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</si>
  <si>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</si>
  <si>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</si>
  <si>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</si>
  <si>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</si>
  <si>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</si>
  <si>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</si>
  <si>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</si>
  <si>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</si>
  <si>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</si>
  <si>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</si>
  <si>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</si>
  <si>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</si>
  <si>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</si>
  <si>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</si>
  <si>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</si>
  <si>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</si>
  <si>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</si>
  <si>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</si>
  <si>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</si>
  <si>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</si>
  <si>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</si>
  <si>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</si>
  <si>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</si>
  <si>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</si>
  <si>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</si>
  <si>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</si>
  <si>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</si>
  <si>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</si>
  <si>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</si>
  <si>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</si>
  <si>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</si>
  <si>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</si>
  <si>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</si>
  <si>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</si>
  <si>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</si>
  <si>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</si>
  <si>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</si>
  <si>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</si>
  <si>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</si>
  <si>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</si>
  <si>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</si>
  <si>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</si>
  <si>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</si>
  <si>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</si>
  <si>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</si>
  <si>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</si>
  <si>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</si>
  <si>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</si>
  <si>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</si>
  <si>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</si>
  <si>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</si>
  <si>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</si>
  <si>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</si>
  <si>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</si>
  <si>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</si>
  <si>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</si>
  <si>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</si>
  <si>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</si>
  <si>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</si>
  <si>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</si>
  <si>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</si>
  <si>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</si>
  <si>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</si>
  <si>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</si>
  <si>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</si>
  <si>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</si>
  <si>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</si>
  <si>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</si>
  <si>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</si>
  <si>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</si>
  <si>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</si>
  <si>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</si>
  <si>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</si>
  <si>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</si>
  <si>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</si>
  <si>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</si>
  <si>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</si>
  <si>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</si>
  <si>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</si>
  <si>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</si>
  <si>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</si>
  <si>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</si>
  <si>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</si>
  <si>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</si>
  <si>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</si>
  <si>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</si>
  <si>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</si>
  <si>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</si>
  <si>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</si>
  <si>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</si>
  <si>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</si>
  <si>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</si>
  <si>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</si>
  <si>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</si>
  <si>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</si>
  <si>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</si>
  <si>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</si>
  <si>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</si>
  <si>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</si>
  <si>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</si>
  <si>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</si>
  <si>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</si>
  <si>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</si>
  <si>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</si>
  <si>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</si>
  <si>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</si>
  <si>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</si>
  <si>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</si>
  <si>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</si>
  <si>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</si>
  <si>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</si>
  <si>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</si>
  <si>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</si>
  <si>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</si>
  <si>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</si>
  <si>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</si>
  <si>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</si>
  <si>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</si>
  <si>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1395/04/31</t>
  </si>
  <si>
    <t>کردستان</t>
  </si>
  <si>
    <t>قروه</t>
  </si>
  <si>
    <t>سنگین آباد</t>
  </si>
  <si>
    <t>گنجی</t>
  </si>
  <si>
    <t>کامشگران</t>
  </si>
  <si>
    <t>قاملو</t>
  </si>
  <si>
    <t>آونگان</t>
  </si>
  <si>
    <t>شیخ تقه</t>
  </si>
  <si>
    <t>کمال آباد</t>
  </si>
  <si>
    <t>چمقلو</t>
  </si>
  <si>
    <t>یالغوز آغاج</t>
  </si>
  <si>
    <t>کانی چایی</t>
  </si>
  <si>
    <t>قصلان</t>
  </si>
  <si>
    <t>شوراب حاجی</t>
  </si>
  <si>
    <t>شوراب خان</t>
  </si>
  <si>
    <t>سیلاب</t>
  </si>
  <si>
    <t>زیویه</t>
  </si>
  <si>
    <t>سرتیپ آباد</t>
  </si>
  <si>
    <t>مسعود آباد</t>
  </si>
  <si>
    <t>علی آباد</t>
  </si>
  <si>
    <t>مظفرآباد</t>
  </si>
  <si>
    <t>خریله</t>
  </si>
  <si>
    <t>کنگره</t>
  </si>
  <si>
    <t>شکوه آباد</t>
  </si>
  <si>
    <t>کریم اباد</t>
  </si>
  <si>
    <t>ویهج</t>
  </si>
  <si>
    <t>تقی اباد</t>
  </si>
  <si>
    <t>نبی اباد</t>
  </si>
  <si>
    <t>سنگین اباد</t>
  </si>
  <si>
    <t>قره بلاغ</t>
  </si>
  <si>
    <t>پرپیشه</t>
  </si>
  <si>
    <t>جامه شوران</t>
  </si>
  <si>
    <t>ناظم آباد</t>
  </si>
  <si>
    <t>امیر قلعه لان</t>
  </si>
  <si>
    <t>خشکمروه</t>
  </si>
  <si>
    <t>شهابیه</t>
  </si>
  <si>
    <t>پیرباباعلی</t>
  </si>
  <si>
    <t>کاظم آباد</t>
  </si>
  <si>
    <t>آصف آباد</t>
  </si>
  <si>
    <t>شجاع آباد</t>
  </si>
  <si>
    <t>مریم</t>
  </si>
  <si>
    <t>نیما</t>
  </si>
  <si>
    <t>پارسا</t>
  </si>
  <si>
    <t>سهند و صنعان</t>
  </si>
  <si>
    <t>روژهه لات</t>
  </si>
  <si>
    <t>باران</t>
  </si>
  <si>
    <t>صداقت</t>
  </si>
  <si>
    <t>سلامت</t>
  </si>
  <si>
    <t>شبنم</t>
  </si>
  <si>
    <t>یزدان</t>
  </si>
  <si>
    <t>نیاز</t>
  </si>
  <si>
    <t>تلاش</t>
  </si>
  <si>
    <t>رز</t>
  </si>
  <si>
    <t>یاسمن</t>
  </si>
  <si>
    <t xml:space="preserve">فرشته </t>
  </si>
  <si>
    <t>دیانا</t>
  </si>
  <si>
    <t>یاس</t>
  </si>
  <si>
    <t>نجیب</t>
  </si>
  <si>
    <t>ماهان</t>
  </si>
  <si>
    <t>ترنم</t>
  </si>
  <si>
    <t>بهار</t>
  </si>
  <si>
    <t>گل سرخ</t>
  </si>
  <si>
    <t>پیشتاز</t>
  </si>
  <si>
    <t>النا</t>
  </si>
  <si>
    <t>گل رز</t>
  </si>
  <si>
    <t>کوثر</t>
  </si>
  <si>
    <t>دینا</t>
  </si>
  <si>
    <t>ذوالفقار</t>
  </si>
  <si>
    <t>پرنیان</t>
  </si>
  <si>
    <t>هستی</t>
  </si>
  <si>
    <t>سامیار</t>
  </si>
  <si>
    <t>روژین</t>
  </si>
  <si>
    <t>مائده</t>
  </si>
  <si>
    <t xml:space="preserve">نسیم </t>
  </si>
  <si>
    <t>شنیا</t>
  </si>
  <si>
    <t>همبستگی</t>
  </si>
  <si>
    <t>اتحاد</t>
  </si>
  <si>
    <t>طوبی</t>
  </si>
  <si>
    <t>لاله</t>
  </si>
  <si>
    <t>گل آفتابگردان</t>
  </si>
  <si>
    <t>آرتینا</t>
  </si>
  <si>
    <t>ریحانه</t>
  </si>
  <si>
    <t>خاطره</t>
  </si>
  <si>
    <t>ابتسام</t>
  </si>
  <si>
    <t>ستاره</t>
  </si>
  <si>
    <t>برکت</t>
  </si>
  <si>
    <t>گلبرگ</t>
  </si>
  <si>
    <t>شب بو</t>
  </si>
  <si>
    <t>سمانه</t>
  </si>
  <si>
    <t>گل ها</t>
  </si>
  <si>
    <t>یلدا</t>
  </si>
  <si>
    <t>ویانا</t>
  </si>
  <si>
    <t>زهرا</t>
  </si>
  <si>
    <t>نازنین زهرا</t>
  </si>
  <si>
    <t xml:space="preserve">گل محمدی </t>
  </si>
  <si>
    <t>سوران</t>
  </si>
  <si>
    <t>رستگار</t>
  </si>
  <si>
    <t>روژیا</t>
  </si>
  <si>
    <t>مبینا</t>
  </si>
  <si>
    <t>شقایق</t>
  </si>
  <si>
    <t>آتنا</t>
  </si>
  <si>
    <t>سمنو</t>
  </si>
  <si>
    <t>بیز</t>
  </si>
  <si>
    <t>نرگس</t>
  </si>
  <si>
    <t>نازیلا</t>
  </si>
  <si>
    <t>همکاری</t>
  </si>
  <si>
    <t>هانیتا</t>
  </si>
  <si>
    <t>نسترن</t>
  </si>
  <si>
    <t>فیروزه ایی</t>
  </si>
  <si>
    <t>اسماء</t>
  </si>
  <si>
    <t>آرتین</t>
  </si>
  <si>
    <t>مانی</t>
  </si>
  <si>
    <t>تارا</t>
  </si>
  <si>
    <t>یاسین</t>
  </si>
  <si>
    <t>آنیا</t>
  </si>
  <si>
    <t>لاوین</t>
  </si>
  <si>
    <t>ژاله</t>
  </si>
  <si>
    <t>طه</t>
  </si>
  <si>
    <t>نسیم</t>
  </si>
  <si>
    <t>زریان</t>
  </si>
  <si>
    <t>گل لاله</t>
  </si>
  <si>
    <t>پرنیا</t>
  </si>
  <si>
    <t>نگین</t>
  </si>
  <si>
    <t>دریا</t>
  </si>
  <si>
    <t>هاوژین</t>
  </si>
  <si>
    <t>فعال</t>
  </si>
  <si>
    <t>حمیدرضا قصابی</t>
  </si>
  <si>
    <t>کلینیک آوای مهر</t>
  </si>
  <si>
    <t>پری ورمقانی</t>
  </si>
  <si>
    <t>سهیلا رحیمی</t>
  </si>
  <si>
    <t>مینو عزیزی</t>
  </si>
  <si>
    <t>زهره سنگین ابادی</t>
  </si>
  <si>
    <t>نسیبه خالدیان</t>
  </si>
  <si>
    <t>سحر فرهادی</t>
  </si>
  <si>
    <t>8/8/93</t>
  </si>
  <si>
    <t>1/8/93</t>
  </si>
  <si>
    <t>20/7/93</t>
  </si>
  <si>
    <t>11/8/93</t>
  </si>
  <si>
    <t>27/8/93</t>
  </si>
  <si>
    <t>4/9/94</t>
  </si>
  <si>
    <t>25/9/93</t>
  </si>
  <si>
    <t>10/9/93</t>
  </si>
  <si>
    <t>1/10/93</t>
  </si>
  <si>
    <t>20/9/93</t>
  </si>
  <si>
    <t>27/9/93</t>
  </si>
  <si>
    <t>24/11/93</t>
  </si>
  <si>
    <t>18/12/93</t>
  </si>
  <si>
    <t>1/12/93</t>
  </si>
  <si>
    <t>30/1/94</t>
  </si>
  <si>
    <t>10/3/94</t>
  </si>
  <si>
    <t>12/3/94</t>
  </si>
  <si>
    <t>16/3/94</t>
  </si>
  <si>
    <t>12/4/94</t>
  </si>
  <si>
    <t>13/4/94</t>
  </si>
  <si>
    <t>16/4/94</t>
  </si>
  <si>
    <t>1/5/94</t>
  </si>
  <si>
    <t>11/5/94</t>
  </si>
  <si>
    <t>10/5/94</t>
  </si>
  <si>
    <t>12/6/94</t>
  </si>
  <si>
    <t>18/5/94</t>
  </si>
  <si>
    <t>26/6/94</t>
  </si>
  <si>
    <t>29/6/94</t>
  </si>
  <si>
    <t>11/7/94</t>
  </si>
  <si>
    <t>30/7/94</t>
  </si>
  <si>
    <t>18/8/94</t>
  </si>
  <si>
    <t>27/7/94</t>
  </si>
  <si>
    <t>12/8/94</t>
  </si>
  <si>
    <t>25/8/94</t>
  </si>
  <si>
    <t>30/9/94</t>
  </si>
  <si>
    <t>5/6/94</t>
  </si>
  <si>
    <t>5/9/94</t>
  </si>
  <si>
    <t>28/7/94</t>
  </si>
  <si>
    <t>26/11/94</t>
  </si>
  <si>
    <t>3/12/94</t>
  </si>
  <si>
    <t>25/11/94</t>
  </si>
  <si>
    <t>5/12/94</t>
  </si>
  <si>
    <t>20/12/94</t>
  </si>
  <si>
    <t>25/12/94</t>
  </si>
  <si>
    <t>24/12/94</t>
  </si>
  <si>
    <t>8/1/95</t>
  </si>
  <si>
    <t>22/12/94</t>
  </si>
  <si>
    <t>23/1/95</t>
  </si>
  <si>
    <t>26/12/94</t>
  </si>
  <si>
    <t>29/2/95</t>
  </si>
  <si>
    <t>1/3/95</t>
  </si>
  <si>
    <t>21/2/95</t>
  </si>
  <si>
    <t>22/2/95</t>
  </si>
  <si>
    <t>ت 6</t>
  </si>
  <si>
    <t>ت 7</t>
  </si>
  <si>
    <t>ت6</t>
  </si>
  <si>
    <t>ت 5</t>
  </si>
  <si>
    <t>ت5</t>
  </si>
  <si>
    <t>ت3</t>
  </si>
  <si>
    <t>ت 3</t>
  </si>
  <si>
    <t>پ14</t>
  </si>
  <si>
    <t>ت2</t>
  </si>
  <si>
    <t>ت 2</t>
  </si>
  <si>
    <t>پ 14</t>
  </si>
  <si>
    <t>پ11</t>
  </si>
  <si>
    <t>پ10</t>
  </si>
  <si>
    <t>پ5</t>
  </si>
  <si>
    <t>پ1</t>
  </si>
  <si>
    <t>ناهید سنگین ابادی</t>
  </si>
  <si>
    <t>سمیه قادری</t>
  </si>
  <si>
    <t>فرانک گنجی</t>
  </si>
  <si>
    <t>شریفه میرزایی</t>
  </si>
  <si>
    <t>سمیرا سیفی سلسله</t>
  </si>
  <si>
    <t>فریده خالدیان</t>
  </si>
  <si>
    <t>زلیخا خالدیان</t>
  </si>
  <si>
    <t>سیده سعادت هاشمی</t>
  </si>
  <si>
    <t>فتانه ریحانی</t>
  </si>
  <si>
    <t>خراسان کرمی</t>
  </si>
  <si>
    <t>کیمیا قادری</t>
  </si>
  <si>
    <t>زینب دهقانی</t>
  </si>
  <si>
    <t>ناهید الماسی</t>
  </si>
  <si>
    <t>سودابه فلاحی</t>
  </si>
  <si>
    <t>ناهیده فرازی</t>
  </si>
  <si>
    <t>میترا قادری</t>
  </si>
  <si>
    <t>سمیه خالدیان</t>
  </si>
  <si>
    <t>ویدا ناصرآبادی</t>
  </si>
  <si>
    <t>جیران رمضانی</t>
  </si>
  <si>
    <t>سکینه راهنما فر</t>
  </si>
  <si>
    <t>سرگل کریمی</t>
  </si>
  <si>
    <t>شمسی کریمی</t>
  </si>
  <si>
    <t>بتول کرمی</t>
  </si>
  <si>
    <t>سوسن محمدی</t>
  </si>
  <si>
    <t>مهرنگار جباری</t>
  </si>
  <si>
    <t>شهلا ناصرآبادی</t>
  </si>
  <si>
    <t>لیلا محمدی</t>
  </si>
  <si>
    <t>شهناز ورمقانی</t>
  </si>
  <si>
    <t>کشور مشیرپناهی</t>
  </si>
  <si>
    <t>معصومه معتمدی</t>
  </si>
  <si>
    <t>مهین زارعی</t>
  </si>
  <si>
    <t>کتانه رارعی</t>
  </si>
  <si>
    <t>فریده بیگلری</t>
  </si>
  <si>
    <t>شریفه زارعی</t>
  </si>
  <si>
    <t>آسیه فعلی</t>
  </si>
  <si>
    <t>منیژه عباسجوبی</t>
  </si>
  <si>
    <t>آمنه منصوری</t>
  </si>
  <si>
    <t>سعادت فعله گری</t>
  </si>
  <si>
    <t>شهلا محمدی</t>
  </si>
  <si>
    <t>نازار عباسی</t>
  </si>
  <si>
    <t>زهره مظفری</t>
  </si>
  <si>
    <t>روناک باغبانی</t>
  </si>
  <si>
    <t>شوکت رستمی</t>
  </si>
  <si>
    <t>فاطمه دهقانی</t>
  </si>
  <si>
    <t>زینا فرجی</t>
  </si>
  <si>
    <t xml:space="preserve"> آرزو قبادی</t>
  </si>
  <si>
    <t>محبوبه امیری</t>
  </si>
  <si>
    <t>صغری ملکی موفق</t>
  </si>
  <si>
    <t>هاجر اردلان</t>
  </si>
  <si>
    <t>ریحان خالدیان</t>
  </si>
  <si>
    <t>زهرا مظفری</t>
  </si>
  <si>
    <t>فاطمه رضایی</t>
  </si>
  <si>
    <t>رضیه سنگین آبادی</t>
  </si>
  <si>
    <t>خدیجه رستمی</t>
  </si>
  <si>
    <t>زهرا کریمی</t>
  </si>
  <si>
    <t>محبوبه سنگین آبادی</t>
  </si>
  <si>
    <t>شیوا بیگلری</t>
  </si>
  <si>
    <t>خدیجه کریمی</t>
  </si>
  <si>
    <t>صفیه رضایی</t>
  </si>
  <si>
    <t>هایده سنگین ابادی</t>
  </si>
  <si>
    <t>آمنه چراغی</t>
  </si>
  <si>
    <t>شریفه موالی</t>
  </si>
  <si>
    <t>پریسا مفاخری</t>
  </si>
  <si>
    <t>حلیمه قمری</t>
  </si>
  <si>
    <t>مریم درویشی</t>
  </si>
  <si>
    <t>علی جلالی</t>
  </si>
  <si>
    <t>نسیم عبدی</t>
  </si>
  <si>
    <t>سارا رضایی</t>
  </si>
  <si>
    <t>مهوش عباسی</t>
  </si>
  <si>
    <t>زهرا خالدیان</t>
  </si>
  <si>
    <t>گلناز مفاخری</t>
  </si>
  <si>
    <t>سمانه فرهادی</t>
  </si>
  <si>
    <t>قدمخیر عنایتی</t>
  </si>
  <si>
    <t>بصیره خالدیان</t>
  </si>
  <si>
    <t>نسرین صادقی</t>
  </si>
  <si>
    <t>شیرین دهقانی</t>
  </si>
  <si>
    <t>سولماز قادری</t>
  </si>
  <si>
    <t>قدمخیر خالدیان</t>
  </si>
  <si>
    <t>بتول رضایی</t>
  </si>
  <si>
    <t>مریم حیدری</t>
  </si>
  <si>
    <t>حمیده کریمی</t>
  </si>
  <si>
    <t>فاطمه حمیدی</t>
  </si>
  <si>
    <t>سمیه درویشیان</t>
  </si>
  <si>
    <t>کبری سنگین آبادی</t>
  </si>
  <si>
    <t>الهه سنگین ابادی</t>
  </si>
  <si>
    <t>صغری حدودی</t>
  </si>
  <si>
    <t>چینی خالدیان</t>
  </si>
  <si>
    <t>کلثوم سالاری</t>
  </si>
  <si>
    <t>سودابه مراد نژاد</t>
  </si>
  <si>
    <t>زهرا ورمقانی</t>
  </si>
  <si>
    <t>بهجت سنگین آبادی</t>
  </si>
  <si>
    <t>رقیه خدامرادی</t>
  </si>
  <si>
    <t>مهتاب قادری</t>
  </si>
  <si>
    <t xml:space="preserve">روناک مفاخری </t>
  </si>
  <si>
    <t>لیلا خالدیان</t>
  </si>
  <si>
    <t>ژیلا اکبری</t>
  </si>
  <si>
    <t>ژاله خالدیان</t>
  </si>
  <si>
    <t>سمیه شعبانی</t>
  </si>
  <si>
    <t>ثویبه مرادزادهر</t>
  </si>
  <si>
    <t>مریم نوری</t>
  </si>
  <si>
    <t>دنیا نوری</t>
  </si>
  <si>
    <t>فاطمه الله ویسیان</t>
  </si>
  <si>
    <t>سعیده معتمدی</t>
  </si>
  <si>
    <t>فاطمه خالدیان</t>
  </si>
  <si>
    <t>فرشته کریمی</t>
  </si>
  <si>
    <t>گلنار کاوسی</t>
  </si>
  <si>
    <t>فریبا غفوری</t>
  </si>
  <si>
    <t>مریم فلاحی</t>
  </si>
  <si>
    <t>روناک کریمی</t>
  </si>
  <si>
    <t>سمیرا سوار</t>
  </si>
  <si>
    <t>سمیرا کریمی</t>
  </si>
  <si>
    <t>فرشته مرادیانی</t>
  </si>
  <si>
    <t>سمیه محمدی نیا</t>
  </si>
  <si>
    <t>مریم معظمی</t>
  </si>
  <si>
    <t>ریحانه صفره</t>
  </si>
  <si>
    <t>فاطمه ضیایی</t>
  </si>
  <si>
    <t>ملوس سنگین آبادی</t>
  </si>
  <si>
    <t>گلاویژ ربیعی</t>
  </si>
  <si>
    <t>انیسه برنایی</t>
  </si>
  <si>
    <t>مهین سلطانی</t>
  </si>
  <si>
    <t>ژاله احمدی</t>
  </si>
  <si>
    <t>پرستو حبیبی</t>
  </si>
  <si>
    <t>ثانیه شعبانی</t>
  </si>
  <si>
    <t>ظریفه ظاهری</t>
  </si>
  <si>
    <t>عهدیه ویسی</t>
  </si>
  <si>
    <t>پروین مفاخری</t>
  </si>
  <si>
    <t>سعدیه چراغی</t>
  </si>
  <si>
    <t xml:space="preserve">گلریز خسروی </t>
  </si>
  <si>
    <t>طوبی قادری</t>
  </si>
  <si>
    <t>نازنین احمدی</t>
  </si>
  <si>
    <t>لیلا مرادی</t>
  </si>
  <si>
    <t>مینا شهسواری</t>
  </si>
  <si>
    <t>کلثوم دهقانی</t>
  </si>
  <si>
    <t>خاطره  امینی</t>
  </si>
  <si>
    <t>لادن محمدی</t>
  </si>
  <si>
    <t xml:space="preserve">شریفه فتحی </t>
  </si>
  <si>
    <t>ژیلا حشمتی</t>
  </si>
  <si>
    <t>لیلی سلیمانیان</t>
  </si>
  <si>
    <t>زینب مفاخری</t>
  </si>
  <si>
    <t>اشرفی مظفری</t>
  </si>
  <si>
    <t>مریم نصرالهی</t>
  </si>
  <si>
    <t>طاهره مرادی</t>
  </si>
  <si>
    <t>پروانه رضایی</t>
  </si>
  <si>
    <t>شهین کریمی</t>
  </si>
  <si>
    <t>پریسا سنگین آبادی</t>
  </si>
  <si>
    <t>ساحل سنگین آبادی</t>
  </si>
  <si>
    <t>شربت مفاخری</t>
  </si>
  <si>
    <t>علویه محمدی</t>
  </si>
  <si>
    <t>حنیفه هاشمی</t>
  </si>
  <si>
    <t>نسرین شرفبیانی</t>
  </si>
  <si>
    <t>ثانیه قادری</t>
  </si>
  <si>
    <t>فائزه مرواری</t>
  </si>
  <si>
    <t>مریم مرادی</t>
  </si>
  <si>
    <t>سمیه مرادی</t>
  </si>
  <si>
    <t>خدیجه رضایی</t>
  </si>
  <si>
    <t>نگار غلامی</t>
  </si>
  <si>
    <t>خدیجه محمدی</t>
  </si>
  <si>
    <t>سودابه شهبازی</t>
  </si>
  <si>
    <t>بهار مولوی</t>
  </si>
  <si>
    <t>نسرین کمالی</t>
  </si>
  <si>
    <t>رقیه کریمی</t>
  </si>
  <si>
    <t>زهرا صادقی</t>
  </si>
  <si>
    <t>زهرا فلاحی</t>
  </si>
  <si>
    <t>بهاره بهرامی</t>
  </si>
  <si>
    <t>بصیره بیگلری</t>
  </si>
  <si>
    <t>حمیده خالدیان</t>
  </si>
  <si>
    <t>فاطمه میمنت آبادی</t>
  </si>
  <si>
    <t>مژگان خالدیان</t>
  </si>
  <si>
    <t>مریم خالدیان</t>
  </si>
  <si>
    <t>نوبهار نظامی پور</t>
  </si>
  <si>
    <t>ژاله کریمی</t>
  </si>
  <si>
    <t>فرحناز اسکندرپور</t>
  </si>
  <si>
    <t>فریبا شیخ اسماعیلی</t>
  </si>
  <si>
    <t>سوسن عبدی</t>
  </si>
  <si>
    <t>مریم سنگین آبادی</t>
  </si>
  <si>
    <t>فاطمه غلامی</t>
  </si>
  <si>
    <t>فاطمه معظمی</t>
  </si>
  <si>
    <t>زهرا گنجی</t>
  </si>
  <si>
    <t>فراست قادری</t>
  </si>
  <si>
    <t>خورشید سعیدی</t>
  </si>
  <si>
    <t>سودابه مجیدی</t>
  </si>
  <si>
    <t>خدیجه خالدیان</t>
  </si>
  <si>
    <t>میترا بهمنی</t>
  </si>
  <si>
    <t>حلیمه زلفی</t>
  </si>
  <si>
    <t>حمیرا مرادپور</t>
  </si>
  <si>
    <t>ملیحه نوری</t>
  </si>
  <si>
    <t>شیوا سلیمی</t>
  </si>
  <si>
    <t>پریسا رحیمی</t>
  </si>
  <si>
    <t>نسرین سلطانی</t>
  </si>
  <si>
    <t>مریم سعیدی</t>
  </si>
  <si>
    <t>آزیتا کریمی</t>
  </si>
  <si>
    <t>نرگس خالدیان</t>
  </si>
  <si>
    <t>آفاق رحیمی</t>
  </si>
  <si>
    <t>زهرا خسروی</t>
  </si>
  <si>
    <t>شیما کریمی</t>
  </si>
  <si>
    <t>پرشنگ کریمی</t>
  </si>
  <si>
    <t>کالی زارعی</t>
  </si>
  <si>
    <t>مهری موسوی</t>
  </si>
  <si>
    <t>شریفه اسدی</t>
  </si>
  <si>
    <t>خدیجه شریفیان</t>
  </si>
  <si>
    <t>مینو سنگین آبادی</t>
  </si>
  <si>
    <t>دلبر اسمعیلی</t>
  </si>
  <si>
    <t>سیران فتحی</t>
  </si>
  <si>
    <t>آرزو رضایی</t>
  </si>
  <si>
    <t>ژیلا مظفری</t>
  </si>
  <si>
    <t>شهلا محمودی</t>
  </si>
  <si>
    <t>نوشین شعبانی</t>
  </si>
  <si>
    <t>پرستو ظاهری</t>
  </si>
  <si>
    <t>مریم عزتی</t>
  </si>
  <si>
    <t>شادی خالدیان</t>
  </si>
  <si>
    <t>ژیلا صحرایی</t>
  </si>
  <si>
    <t>ژیلا شهبازیان</t>
  </si>
  <si>
    <t>مریم مظفری</t>
  </si>
  <si>
    <t>خدیجه مظفری</t>
  </si>
  <si>
    <t>آرزو سالاری</t>
  </si>
  <si>
    <t>لیلا دهقانی</t>
  </si>
  <si>
    <t>فریده دهقانی</t>
  </si>
  <si>
    <t>جیران کریمی</t>
  </si>
  <si>
    <t>ثریا فتحی</t>
  </si>
  <si>
    <t>ظریفه زارعی</t>
  </si>
  <si>
    <t>کبری وحدت</t>
  </si>
  <si>
    <t>پریا مفاخری</t>
  </si>
  <si>
    <t>فاطمه نعمتی</t>
  </si>
  <si>
    <t>اکرم قاسمی</t>
  </si>
  <si>
    <t>صدری خاکسار سنگین آبادی</t>
  </si>
  <si>
    <t>خدیجه صفره</t>
  </si>
  <si>
    <t>زینب مهربانی</t>
  </si>
  <si>
    <t>زهرا نوروزی</t>
  </si>
  <si>
    <t>سیران خاکسار</t>
  </si>
  <si>
    <t>بهیه دره وزمی</t>
  </si>
  <si>
    <t>ژیلا مفاخری</t>
  </si>
  <si>
    <t>روناک سنگین ابادی</t>
  </si>
  <si>
    <t>فاطمه میرزایی</t>
  </si>
  <si>
    <t>سهیلا محمدی</t>
  </si>
  <si>
    <t>رزیتا محمدی پور</t>
  </si>
  <si>
    <t>مهوش سعیدی</t>
  </si>
  <si>
    <t>زهرا بدیغ</t>
  </si>
  <si>
    <t>معصومه فتحی</t>
  </si>
  <si>
    <t>زهره قلی پور</t>
  </si>
  <si>
    <t>زعفران فلاحی</t>
  </si>
  <si>
    <t>فاطمه</t>
  </si>
  <si>
    <t>بیان رضایی</t>
  </si>
  <si>
    <t>حلیمه مشیر پناهی</t>
  </si>
  <si>
    <t>مائده نوری</t>
  </si>
  <si>
    <t>لیلا احمدی</t>
  </si>
  <si>
    <t>خدیجه گوشبر</t>
  </si>
  <si>
    <t>حمیرا مقصودی</t>
  </si>
  <si>
    <t>جمیله میری</t>
  </si>
  <si>
    <t>الهام محمدزاده</t>
  </si>
  <si>
    <t>مینا ملکی</t>
  </si>
  <si>
    <t>رنگینه خالدیان</t>
  </si>
  <si>
    <t>الهام خالدیان</t>
  </si>
  <si>
    <t>ثویبه فتحی</t>
  </si>
  <si>
    <t>ژیلا رحیمی</t>
  </si>
  <si>
    <t>شادی کریمی</t>
  </si>
  <si>
    <t>رضیه دهقانی</t>
  </si>
  <si>
    <t>ظریفه سنگین آبادی</t>
  </si>
  <si>
    <t>دلبر سنگین آبادی</t>
  </si>
  <si>
    <t>زهرا جبرایلی</t>
  </si>
  <si>
    <t>زینب ورمقانی</t>
  </si>
  <si>
    <t>ندا سنگین آبادی</t>
  </si>
  <si>
    <t>اکرم طهماسبی</t>
  </si>
  <si>
    <t>متوسط</t>
  </si>
  <si>
    <t>قوی</t>
  </si>
  <si>
    <t>ضعیف</t>
  </si>
  <si>
    <t>کم</t>
  </si>
  <si>
    <t>زیاد</t>
  </si>
  <si>
    <t>ندارد</t>
  </si>
  <si>
    <t>تشکیل نشده</t>
  </si>
  <si>
    <t>ماهانه</t>
  </si>
  <si>
    <t>مرتب</t>
  </si>
  <si>
    <t>دارد</t>
  </si>
  <si>
    <t>انجام شده</t>
  </si>
  <si>
    <t>انجام نشده</t>
  </si>
  <si>
    <t>دارای اشتباه کم</t>
  </si>
  <si>
    <t>بی نقص</t>
  </si>
  <si>
    <t xml:space="preserve">دارای اشتباه کم </t>
  </si>
  <si>
    <t>1394/10/11</t>
  </si>
  <si>
    <t>1393/12/2</t>
  </si>
  <si>
    <t>1393/12/6</t>
  </si>
  <si>
    <t>1394/3/28</t>
  </si>
  <si>
    <t>1391/3/28</t>
  </si>
  <si>
    <t>94/3/28</t>
  </si>
  <si>
    <t>250000</t>
  </si>
  <si>
    <t>سریش آباد</t>
  </si>
  <si>
    <t>مرکزی</t>
  </si>
  <si>
    <t>دزج</t>
  </si>
  <si>
    <t>کانی چای</t>
  </si>
  <si>
    <t>آجی چای</t>
  </si>
  <si>
    <t>1393/11/20</t>
  </si>
  <si>
    <t>1395/03/31</t>
  </si>
  <si>
    <t>1394/01/27</t>
  </si>
  <si>
    <t>1394/02/05</t>
  </si>
  <si>
    <t>1394/03/04</t>
  </si>
  <si>
    <t>1394/02/31</t>
  </si>
  <si>
    <t>1394/02/20</t>
  </si>
  <si>
    <t>1394/03/26</t>
  </si>
  <si>
    <t>1394/02/13</t>
  </si>
  <si>
    <t>1394/05/24</t>
  </si>
  <si>
    <t>11394/06/28</t>
  </si>
  <si>
    <t>1394/07/01</t>
  </si>
  <si>
    <t>1394/08/25</t>
  </si>
  <si>
    <t>1394/09/18</t>
  </si>
  <si>
    <t>1394/11/07</t>
  </si>
  <si>
    <t>1394/11/28</t>
  </si>
  <si>
    <t>1395/02/05</t>
  </si>
  <si>
    <t>1395/01/30</t>
  </si>
  <si>
    <t>1395/02/20</t>
  </si>
  <si>
    <t>1395/02/30</t>
  </si>
  <si>
    <t>1395/03/04</t>
  </si>
  <si>
    <t>1395/05/03</t>
  </si>
  <si>
    <t>دریافت وام بانکی</t>
  </si>
  <si>
    <t>شعبه</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</si>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</sst>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670">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1" xfId="0" applyNumberFormat="1" applyFont="1" applyFill="1" applyBorder="1" applyAlignment="1" applyProtection="1">
      <alignment horizontal="justify"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1" xfId="0" applyNumberFormat="1" applyFont="1" applyFill="1" applyBorder="1" applyAlignment="1" applyProtection="1">
      <alignment horizontal="justify"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35"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0" fontId="15" fillId="8" borderId="11" xfId="0" applyNumberFormat="1" applyFont="1" applyFill="1" applyBorder="1" applyAlignment="1" applyProtection="1">
      <alignment horizontal="center" vertical="center" wrapText="1" readingOrder="1"/>
      <protection locked="0"/>
    </xf>
    <xf numFmtId="0" fontId="15" fillId="8" borderId="4" xfId="0" applyNumberFormat="1" applyFont="1" applyFill="1" applyBorder="1" applyAlignment="1" applyProtection="1">
      <alignment horizontal="center" vertical="center" wrapText="1" readingOrder="1"/>
      <protection locked="0"/>
    </xf>
    <xf numFmtId="3" fontId="5" fillId="9" borderId="9" xfId="0" applyNumberFormat="1" applyFont="1" applyFill="1" applyBorder="1" applyAlignment="1" applyProtection="1">
      <alignment horizontal="center" vertical="center" wrapText="1" readingOrder="1"/>
      <protection locked="0"/>
    </xf>
    <xf numFmtId="3" fontId="18" fillId="24" borderId="43" xfId="0" applyNumberFormat="1" applyFont="1" applyFill="1" applyBorder="1" applyAlignment="1" applyProtection="1">
      <alignment horizontal="center" vertical="center" wrapText="1" readingOrder="2"/>
      <protection locked="0"/>
    </xf>
    <xf numFmtId="3" fontId="19" fillId="24" borderId="1" xfId="0" applyNumberFormat="1" applyFont="1" applyFill="1" applyBorder="1" applyAlignment="1" applyProtection="1">
      <alignment horizontal="center" vertical="center" wrapText="1" readingOrder="2"/>
    </xf>
    <xf numFmtId="0" fontId="7" fillId="6" borderId="28"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29" xfId="0" applyFont="1" applyFill="1" applyBorder="1" applyAlignment="1">
      <alignment horizontal="center" vertical="center"/>
    </xf>
    <xf numFmtId="3" fontId="6" fillId="19" borderId="22" xfId="0" applyNumberFormat="1" applyFont="1" applyFill="1" applyBorder="1" applyAlignment="1">
      <alignment horizontal="center" vertical="center"/>
    </xf>
    <xf numFmtId="3" fontId="6" fillId="19" borderId="15" xfId="0" applyNumberFormat="1" applyFont="1" applyFill="1" applyBorder="1" applyAlignment="1">
      <alignment horizontal="center" vertical="center"/>
    </xf>
    <xf numFmtId="3" fontId="6" fillId="19" borderId="33" xfId="0" applyNumberFormat="1" applyFont="1" applyFill="1" applyBorder="1" applyAlignment="1">
      <alignment horizontal="center" vertical="center"/>
    </xf>
    <xf numFmtId="3" fontId="6" fillId="19" borderId="29" xfId="0" applyNumberFormat="1" applyFont="1" applyFill="1" applyBorder="1" applyAlignment="1">
      <alignment horizontal="center" vertical="center"/>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xf numFmtId="0" fontId="5" fillId="19" borderId="22"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55" xfId="0" applyFont="1" applyFill="1" applyBorder="1" applyAlignment="1">
      <alignment horizontal="center" vertical="center"/>
    </xf>
    <xf numFmtId="0" fontId="2" fillId="19" borderId="55" xfId="0" applyFont="1" applyFill="1" applyBorder="1" applyAlignment="1">
      <alignment horizontal="center" vertical="center"/>
    </xf>
    <xf numFmtId="0" fontId="6" fillId="19" borderId="55" xfId="0" applyFont="1" applyFill="1" applyBorder="1" applyAlignment="1">
      <alignment horizontal="center" vertical="center"/>
    </xf>
    <xf numFmtId="0" fontId="6" fillId="19" borderId="56"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58" xfId="0" applyFont="1" applyFill="1" applyBorder="1" applyAlignment="1">
      <alignment horizontal="center" vertical="center"/>
    </xf>
    <xf numFmtId="0" fontId="2" fillId="19" borderId="58" xfId="0" applyFont="1" applyFill="1" applyBorder="1" applyAlignment="1">
      <alignment horizontal="center" vertical="center"/>
    </xf>
    <xf numFmtId="3" fontId="6" fillId="6" borderId="58" xfId="0" applyNumberFormat="1" applyFont="1" applyFill="1" applyBorder="1" applyAlignment="1">
      <alignment horizontal="center" vertical="center"/>
    </xf>
    <xf numFmtId="3" fontId="6" fillId="19" borderId="58"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357"/>
    <col min="2" max="2" width="7.28515625" style="357" customWidth="1"/>
    <col min="3" max="3" width="6.85546875" style="357" customWidth="1"/>
    <col min="4" max="4" width="35.28515625" style="357" customWidth="1"/>
    <col min="5" max="16384" width="9.140625" style="357"/>
  </cols>
  <sheetData>
    <row r="1" spans="2:21" ht="18" thickBot="1" x14ac:dyDescent="0.45"/>
    <row r="2" spans="2:21" ht="18.75" thickBot="1" x14ac:dyDescent="0.45">
      <c r="B2" s="490" t="s">
        <v>305</v>
      </c>
      <c r="C2" s="489"/>
      <c r="D2" s="358" t="s">
        <v>306</v>
      </c>
      <c r="E2" s="488" t="s">
        <v>307</v>
      </c>
      <c r="F2" s="488"/>
      <c r="G2" s="488"/>
      <c r="H2" s="488"/>
      <c r="I2" s="488"/>
      <c r="J2" s="488"/>
      <c r="K2" s="488"/>
      <c r="L2" s="488"/>
      <c r="M2" s="488"/>
      <c r="N2" s="488"/>
      <c r="O2" s="488"/>
      <c r="P2" s="488"/>
      <c r="Q2" s="488"/>
      <c r="R2" s="488"/>
      <c r="S2" s="488"/>
      <c r="T2" s="488"/>
      <c r="U2" s="489"/>
    </row>
    <row r="3" spans="2:21" ht="18" thickBot="1" x14ac:dyDescent="0.45">
      <c r="B3" s="480" t="s">
        <v>14</v>
      </c>
      <c r="C3" s="481"/>
      <c r="D3" s="346" t="s">
        <v>56</v>
      </c>
      <c r="E3" s="512" t="s">
        <v>311</v>
      </c>
      <c r="F3" s="513"/>
      <c r="G3" s="513"/>
      <c r="H3" s="513"/>
      <c r="I3" s="513"/>
      <c r="J3" s="513"/>
      <c r="K3" s="513"/>
      <c r="L3" s="513"/>
      <c r="M3" s="513"/>
      <c r="N3" s="513"/>
      <c r="O3" s="513"/>
      <c r="P3" s="513"/>
      <c r="Q3" s="513"/>
      <c r="R3" s="513"/>
      <c r="S3" s="513"/>
      <c r="T3" s="513"/>
      <c r="U3" s="514"/>
    </row>
    <row r="4" spans="2:21" ht="18" thickBot="1" x14ac:dyDescent="0.45">
      <c r="B4" s="480"/>
      <c r="C4" s="481"/>
      <c r="D4" s="347" t="s">
        <v>59</v>
      </c>
      <c r="E4" s="515" t="s">
        <v>310</v>
      </c>
      <c r="F4" s="516"/>
      <c r="G4" s="516"/>
      <c r="H4" s="516"/>
      <c r="I4" s="516"/>
      <c r="J4" s="516"/>
      <c r="K4" s="516"/>
      <c r="L4" s="516"/>
      <c r="M4" s="516"/>
      <c r="N4" s="516"/>
      <c r="O4" s="516"/>
      <c r="P4" s="516"/>
      <c r="Q4" s="516"/>
      <c r="R4" s="516"/>
      <c r="S4" s="516"/>
      <c r="T4" s="516"/>
      <c r="U4" s="517"/>
    </row>
    <row r="5" spans="2:21" ht="18" thickBot="1" x14ac:dyDescent="0.45">
      <c r="B5" s="480"/>
      <c r="C5" s="481"/>
      <c r="D5" s="346" t="s">
        <v>60</v>
      </c>
      <c r="E5" s="512" t="s">
        <v>309</v>
      </c>
      <c r="F5" s="513"/>
      <c r="G5" s="513"/>
      <c r="H5" s="513"/>
      <c r="I5" s="513"/>
      <c r="J5" s="513"/>
      <c r="K5" s="513"/>
      <c r="L5" s="513"/>
      <c r="M5" s="513"/>
      <c r="N5" s="513"/>
      <c r="O5" s="513"/>
      <c r="P5" s="513"/>
      <c r="Q5" s="513"/>
      <c r="R5" s="513"/>
      <c r="S5" s="513"/>
      <c r="T5" s="513"/>
      <c r="U5" s="514"/>
    </row>
    <row r="6" spans="2:21" ht="18" thickBot="1" x14ac:dyDescent="0.45">
      <c r="B6" s="480"/>
      <c r="C6" s="481"/>
      <c r="D6" s="347" t="s">
        <v>33</v>
      </c>
      <c r="E6" s="515" t="s">
        <v>308</v>
      </c>
      <c r="F6" s="516"/>
      <c r="G6" s="516"/>
      <c r="H6" s="516"/>
      <c r="I6" s="516"/>
      <c r="J6" s="516"/>
      <c r="K6" s="516"/>
      <c r="L6" s="516"/>
      <c r="M6" s="516"/>
      <c r="N6" s="516"/>
      <c r="O6" s="516"/>
      <c r="P6" s="516"/>
      <c r="Q6" s="516"/>
      <c r="R6" s="516"/>
      <c r="S6" s="516"/>
      <c r="T6" s="516"/>
      <c r="U6" s="517"/>
    </row>
    <row r="7" spans="2:21" ht="18" thickBot="1" x14ac:dyDescent="0.45">
      <c r="B7" s="480"/>
      <c r="C7" s="481"/>
      <c r="D7" s="346" t="s">
        <v>9</v>
      </c>
      <c r="E7" s="512" t="s">
        <v>312</v>
      </c>
      <c r="F7" s="513"/>
      <c r="G7" s="513"/>
      <c r="H7" s="513"/>
      <c r="I7" s="513"/>
      <c r="J7" s="513"/>
      <c r="K7" s="513"/>
      <c r="L7" s="513"/>
      <c r="M7" s="513"/>
      <c r="N7" s="513"/>
      <c r="O7" s="513"/>
      <c r="P7" s="513"/>
      <c r="Q7" s="513"/>
      <c r="R7" s="513"/>
      <c r="S7" s="513"/>
      <c r="T7" s="513"/>
      <c r="U7" s="514"/>
    </row>
    <row r="8" spans="2:21" ht="18" thickBot="1" x14ac:dyDescent="0.45">
      <c r="B8" s="480"/>
      <c r="C8" s="481"/>
      <c r="D8" s="347" t="s">
        <v>22</v>
      </c>
      <c r="E8" s="515" t="s">
        <v>313</v>
      </c>
      <c r="F8" s="516"/>
      <c r="G8" s="516"/>
      <c r="H8" s="516"/>
      <c r="I8" s="516"/>
      <c r="J8" s="516"/>
      <c r="K8" s="516"/>
      <c r="L8" s="516"/>
      <c r="M8" s="516"/>
      <c r="N8" s="516"/>
      <c r="O8" s="516"/>
      <c r="P8" s="516"/>
      <c r="Q8" s="516"/>
      <c r="R8" s="516"/>
      <c r="S8" s="516"/>
      <c r="T8" s="516"/>
      <c r="U8" s="517"/>
    </row>
    <row r="9" spans="2:21" ht="29.25" thickBot="1" x14ac:dyDescent="0.45">
      <c r="B9" s="480"/>
      <c r="C9" s="481"/>
      <c r="D9" s="346" t="s">
        <v>290</v>
      </c>
      <c r="E9" s="512" t="s">
        <v>314</v>
      </c>
      <c r="F9" s="513"/>
      <c r="G9" s="513"/>
      <c r="H9" s="513"/>
      <c r="I9" s="513"/>
      <c r="J9" s="513"/>
      <c r="K9" s="513"/>
      <c r="L9" s="513"/>
      <c r="M9" s="513"/>
      <c r="N9" s="513"/>
      <c r="O9" s="513"/>
      <c r="P9" s="513"/>
      <c r="Q9" s="513"/>
      <c r="R9" s="513"/>
      <c r="S9" s="513"/>
      <c r="T9" s="513"/>
      <c r="U9" s="514"/>
    </row>
    <row r="10" spans="2:21" ht="18" thickBot="1" x14ac:dyDescent="0.45">
      <c r="B10" s="480"/>
      <c r="C10" s="481"/>
      <c r="D10" s="347" t="s">
        <v>51</v>
      </c>
      <c r="E10" s="494" t="s">
        <v>315</v>
      </c>
      <c r="F10" s="495"/>
      <c r="G10" s="495"/>
      <c r="H10" s="495"/>
      <c r="I10" s="495"/>
      <c r="J10" s="495"/>
      <c r="K10" s="495"/>
      <c r="L10" s="495"/>
      <c r="M10" s="495"/>
      <c r="N10" s="495"/>
      <c r="O10" s="495"/>
      <c r="P10" s="495"/>
      <c r="Q10" s="495"/>
      <c r="R10" s="495"/>
      <c r="S10" s="495"/>
      <c r="T10" s="495"/>
      <c r="U10" s="496"/>
    </row>
    <row r="11" spans="2:21" ht="18" thickBot="1" x14ac:dyDescent="0.45">
      <c r="B11" s="480"/>
      <c r="C11" s="481"/>
      <c r="D11" s="346" t="s">
        <v>52</v>
      </c>
      <c r="E11" s="491" t="s">
        <v>316</v>
      </c>
      <c r="F11" s="492"/>
      <c r="G11" s="492"/>
      <c r="H11" s="492"/>
      <c r="I11" s="492"/>
      <c r="J11" s="492"/>
      <c r="K11" s="492"/>
      <c r="L11" s="492"/>
      <c r="M11" s="492"/>
      <c r="N11" s="492"/>
      <c r="O11" s="492"/>
      <c r="P11" s="492"/>
      <c r="Q11" s="492"/>
      <c r="R11" s="492"/>
      <c r="S11" s="492"/>
      <c r="T11" s="492"/>
      <c r="U11" s="493"/>
    </row>
    <row r="12" spans="2:21" ht="18" thickBot="1" x14ac:dyDescent="0.45">
      <c r="B12" s="480"/>
      <c r="C12" s="481"/>
      <c r="D12" s="347" t="s">
        <v>219</v>
      </c>
      <c r="E12" s="494" t="s">
        <v>317</v>
      </c>
      <c r="F12" s="495"/>
      <c r="G12" s="495"/>
      <c r="H12" s="495"/>
      <c r="I12" s="495"/>
      <c r="J12" s="495"/>
      <c r="K12" s="495"/>
      <c r="L12" s="495"/>
      <c r="M12" s="495"/>
      <c r="N12" s="495"/>
      <c r="O12" s="495"/>
      <c r="P12" s="495"/>
      <c r="Q12" s="495"/>
      <c r="R12" s="495"/>
      <c r="S12" s="495"/>
      <c r="T12" s="495"/>
      <c r="U12" s="496"/>
    </row>
    <row r="13" spans="2:21" ht="18" thickBot="1" x14ac:dyDescent="0.45">
      <c r="B13" s="480"/>
      <c r="C13" s="481"/>
      <c r="D13" s="379" t="s">
        <v>421</v>
      </c>
      <c r="E13" s="515" t="s">
        <v>424</v>
      </c>
      <c r="F13" s="516"/>
      <c r="G13" s="516"/>
      <c r="H13" s="516"/>
      <c r="I13" s="516"/>
      <c r="J13" s="516"/>
      <c r="K13" s="516"/>
      <c r="L13" s="516"/>
      <c r="M13" s="516"/>
      <c r="N13" s="516"/>
      <c r="O13" s="516"/>
      <c r="P13" s="516"/>
      <c r="Q13" s="516"/>
      <c r="R13" s="516"/>
      <c r="S13" s="516"/>
      <c r="T13" s="516"/>
      <c r="U13" s="517"/>
    </row>
    <row r="14" spans="2:21" ht="18" thickBot="1" x14ac:dyDescent="0.45">
      <c r="B14" s="480"/>
      <c r="C14" s="481"/>
      <c r="D14" s="346" t="s">
        <v>10</v>
      </c>
      <c r="E14" s="491" t="s">
        <v>318</v>
      </c>
      <c r="F14" s="492"/>
      <c r="G14" s="492"/>
      <c r="H14" s="492"/>
      <c r="I14" s="492"/>
      <c r="J14" s="492"/>
      <c r="K14" s="492"/>
      <c r="L14" s="492"/>
      <c r="M14" s="492"/>
      <c r="N14" s="492"/>
      <c r="O14" s="492"/>
      <c r="P14" s="492"/>
      <c r="Q14" s="492"/>
      <c r="R14" s="492"/>
      <c r="S14" s="492"/>
      <c r="T14" s="492"/>
      <c r="U14" s="493"/>
    </row>
    <row r="15" spans="2:21" ht="18" thickBot="1" x14ac:dyDescent="0.45">
      <c r="B15" s="480"/>
      <c r="C15" s="481"/>
      <c r="D15" s="348" t="s">
        <v>62</v>
      </c>
      <c r="E15" s="494" t="s">
        <v>319</v>
      </c>
      <c r="F15" s="495"/>
      <c r="G15" s="495"/>
      <c r="H15" s="495"/>
      <c r="I15" s="495"/>
      <c r="J15" s="495"/>
      <c r="K15" s="495"/>
      <c r="L15" s="495"/>
      <c r="M15" s="495"/>
      <c r="N15" s="495"/>
      <c r="O15" s="495"/>
      <c r="P15" s="495"/>
      <c r="Q15" s="495"/>
      <c r="R15" s="495"/>
      <c r="S15" s="495"/>
      <c r="T15" s="495"/>
      <c r="U15" s="496"/>
    </row>
    <row r="16" spans="2:21" ht="18" thickBot="1" x14ac:dyDescent="0.45">
      <c r="B16" s="480"/>
      <c r="C16" s="481"/>
      <c r="D16" s="349" t="s">
        <v>221</v>
      </c>
      <c r="E16" s="491" t="s">
        <v>320</v>
      </c>
      <c r="F16" s="492"/>
      <c r="G16" s="492"/>
      <c r="H16" s="492"/>
      <c r="I16" s="492"/>
      <c r="J16" s="492"/>
      <c r="K16" s="492"/>
      <c r="L16" s="492"/>
      <c r="M16" s="492"/>
      <c r="N16" s="492"/>
      <c r="O16" s="492"/>
      <c r="P16" s="492"/>
      <c r="Q16" s="492"/>
      <c r="R16" s="492"/>
      <c r="S16" s="492"/>
      <c r="T16" s="492"/>
      <c r="U16" s="493"/>
    </row>
    <row r="17" spans="2:21" ht="29.25" thickBot="1" x14ac:dyDescent="0.45">
      <c r="B17" s="480"/>
      <c r="C17" s="481"/>
      <c r="D17" s="348" t="s">
        <v>107</v>
      </c>
      <c r="E17" s="494" t="s">
        <v>321</v>
      </c>
      <c r="F17" s="495"/>
      <c r="G17" s="495"/>
      <c r="H17" s="495"/>
      <c r="I17" s="495"/>
      <c r="J17" s="495"/>
      <c r="K17" s="495"/>
      <c r="L17" s="495"/>
      <c r="M17" s="495"/>
      <c r="N17" s="495"/>
      <c r="O17" s="495"/>
      <c r="P17" s="495"/>
      <c r="Q17" s="495"/>
      <c r="R17" s="495"/>
      <c r="S17" s="495"/>
      <c r="T17" s="495"/>
      <c r="U17" s="496"/>
    </row>
    <row r="18" spans="2:21" ht="18" thickBot="1" x14ac:dyDescent="0.45">
      <c r="B18" s="480"/>
      <c r="C18" s="481"/>
      <c r="D18" s="349" t="s">
        <v>32</v>
      </c>
      <c r="E18" s="491" t="s">
        <v>322</v>
      </c>
      <c r="F18" s="492"/>
      <c r="G18" s="492"/>
      <c r="H18" s="492"/>
      <c r="I18" s="492"/>
      <c r="J18" s="492"/>
      <c r="K18" s="492"/>
      <c r="L18" s="492"/>
      <c r="M18" s="492"/>
      <c r="N18" s="492"/>
      <c r="O18" s="492"/>
      <c r="P18" s="492"/>
      <c r="Q18" s="492"/>
      <c r="R18" s="492"/>
      <c r="S18" s="492"/>
      <c r="T18" s="492"/>
      <c r="U18" s="493"/>
    </row>
    <row r="19" spans="2:21" ht="18" thickBot="1" x14ac:dyDescent="0.45">
      <c r="B19" s="480"/>
      <c r="C19" s="481"/>
      <c r="D19" s="347" t="s">
        <v>21</v>
      </c>
      <c r="E19" s="494" t="s">
        <v>323</v>
      </c>
      <c r="F19" s="495"/>
      <c r="G19" s="495"/>
      <c r="H19" s="495"/>
      <c r="I19" s="495"/>
      <c r="J19" s="495"/>
      <c r="K19" s="495"/>
      <c r="L19" s="495"/>
      <c r="M19" s="495"/>
      <c r="N19" s="495"/>
      <c r="O19" s="495"/>
      <c r="P19" s="495"/>
      <c r="Q19" s="495"/>
      <c r="R19" s="495"/>
      <c r="S19" s="495"/>
      <c r="T19" s="495"/>
      <c r="U19" s="496"/>
    </row>
    <row r="20" spans="2:21" ht="18" thickBot="1" x14ac:dyDescent="0.45">
      <c r="B20" s="480"/>
      <c r="C20" s="481"/>
      <c r="D20" s="349" t="s">
        <v>53</v>
      </c>
      <c r="E20" s="491" t="s">
        <v>325</v>
      </c>
      <c r="F20" s="492"/>
      <c r="G20" s="492"/>
      <c r="H20" s="492"/>
      <c r="I20" s="492"/>
      <c r="J20" s="492"/>
      <c r="K20" s="492"/>
      <c r="L20" s="492"/>
      <c r="M20" s="492"/>
      <c r="N20" s="492"/>
      <c r="O20" s="492"/>
      <c r="P20" s="492"/>
      <c r="Q20" s="492"/>
      <c r="R20" s="492"/>
      <c r="S20" s="492"/>
      <c r="T20" s="492"/>
      <c r="U20" s="493"/>
    </row>
    <row r="21" spans="2:21" ht="18" thickBot="1" x14ac:dyDescent="0.45">
      <c r="B21" s="480"/>
      <c r="C21" s="481"/>
      <c r="D21" s="348" t="s">
        <v>54</v>
      </c>
      <c r="E21" s="494" t="s">
        <v>326</v>
      </c>
      <c r="F21" s="495"/>
      <c r="G21" s="495"/>
      <c r="H21" s="495"/>
      <c r="I21" s="495"/>
      <c r="J21" s="495"/>
      <c r="K21" s="495"/>
      <c r="L21" s="495"/>
      <c r="M21" s="495"/>
      <c r="N21" s="495"/>
      <c r="O21" s="495"/>
      <c r="P21" s="495"/>
      <c r="Q21" s="495"/>
      <c r="R21" s="495"/>
      <c r="S21" s="495"/>
      <c r="T21" s="495"/>
      <c r="U21" s="496"/>
    </row>
    <row r="22" spans="2:21" ht="18" thickBot="1" x14ac:dyDescent="0.45">
      <c r="B22" s="480"/>
      <c r="C22" s="481"/>
      <c r="D22" s="349" t="s">
        <v>55</v>
      </c>
      <c r="E22" s="491" t="s">
        <v>327</v>
      </c>
      <c r="F22" s="492"/>
      <c r="G22" s="492"/>
      <c r="H22" s="492"/>
      <c r="I22" s="492"/>
      <c r="J22" s="492"/>
      <c r="K22" s="492"/>
      <c r="L22" s="492"/>
      <c r="M22" s="492"/>
      <c r="N22" s="492"/>
      <c r="O22" s="492"/>
      <c r="P22" s="492"/>
      <c r="Q22" s="492"/>
      <c r="R22" s="492"/>
      <c r="S22" s="492"/>
      <c r="T22" s="492"/>
      <c r="U22" s="493"/>
    </row>
    <row r="23" spans="2:21" ht="18" thickBot="1" x14ac:dyDescent="0.45">
      <c r="B23" s="478" t="s">
        <v>11</v>
      </c>
      <c r="C23" s="479"/>
      <c r="D23" s="350" t="s">
        <v>0</v>
      </c>
      <c r="E23" s="494" t="s">
        <v>328</v>
      </c>
      <c r="F23" s="495"/>
      <c r="G23" s="495"/>
      <c r="H23" s="495"/>
      <c r="I23" s="495"/>
      <c r="J23" s="495"/>
      <c r="K23" s="495"/>
      <c r="L23" s="495"/>
      <c r="M23" s="495"/>
      <c r="N23" s="495"/>
      <c r="O23" s="495"/>
      <c r="P23" s="495"/>
      <c r="Q23" s="495"/>
      <c r="R23" s="495"/>
      <c r="S23" s="495"/>
      <c r="T23" s="495"/>
      <c r="U23" s="496"/>
    </row>
    <row r="24" spans="2:21" ht="18" thickBot="1" x14ac:dyDescent="0.45">
      <c r="B24" s="480"/>
      <c r="C24" s="481"/>
      <c r="D24" s="345" t="s">
        <v>1</v>
      </c>
      <c r="E24" s="491" t="s">
        <v>329</v>
      </c>
      <c r="F24" s="492"/>
      <c r="G24" s="492"/>
      <c r="H24" s="492"/>
      <c r="I24" s="492"/>
      <c r="J24" s="492"/>
      <c r="K24" s="492"/>
      <c r="L24" s="492"/>
      <c r="M24" s="492"/>
      <c r="N24" s="492"/>
      <c r="O24" s="492"/>
      <c r="P24" s="492"/>
      <c r="Q24" s="492"/>
      <c r="R24" s="492"/>
      <c r="S24" s="492"/>
      <c r="T24" s="492"/>
      <c r="U24" s="493"/>
    </row>
    <row r="25" spans="2:21" ht="18" thickBot="1" x14ac:dyDescent="0.45">
      <c r="B25" s="480"/>
      <c r="C25" s="481"/>
      <c r="D25" s="350" t="s">
        <v>2</v>
      </c>
      <c r="E25" s="494" t="s">
        <v>330</v>
      </c>
      <c r="F25" s="495"/>
      <c r="G25" s="495"/>
      <c r="H25" s="495"/>
      <c r="I25" s="495"/>
      <c r="J25" s="495"/>
      <c r="K25" s="495"/>
      <c r="L25" s="495"/>
      <c r="M25" s="495"/>
      <c r="N25" s="495"/>
      <c r="O25" s="495"/>
      <c r="P25" s="495"/>
      <c r="Q25" s="495"/>
      <c r="R25" s="495"/>
      <c r="S25" s="495"/>
      <c r="T25" s="495"/>
      <c r="U25" s="496"/>
    </row>
    <row r="26" spans="2:21" ht="18" thickBot="1" x14ac:dyDescent="0.45">
      <c r="B26" s="480"/>
      <c r="C26" s="481"/>
      <c r="D26" s="345" t="s">
        <v>109</v>
      </c>
      <c r="E26" s="491" t="s">
        <v>331</v>
      </c>
      <c r="F26" s="492"/>
      <c r="G26" s="492"/>
      <c r="H26" s="492"/>
      <c r="I26" s="492"/>
      <c r="J26" s="492"/>
      <c r="K26" s="492"/>
      <c r="L26" s="492"/>
      <c r="M26" s="492"/>
      <c r="N26" s="492"/>
      <c r="O26" s="492"/>
      <c r="P26" s="492"/>
      <c r="Q26" s="492"/>
      <c r="R26" s="492"/>
      <c r="S26" s="492"/>
      <c r="T26" s="492"/>
      <c r="U26" s="493"/>
    </row>
    <row r="27" spans="2:21" ht="18" thickBot="1" x14ac:dyDescent="0.45">
      <c r="B27" s="480"/>
      <c r="C27" s="481"/>
      <c r="D27" s="350" t="s">
        <v>67</v>
      </c>
      <c r="E27" s="494" t="s">
        <v>332</v>
      </c>
      <c r="F27" s="495"/>
      <c r="G27" s="495"/>
      <c r="H27" s="495"/>
      <c r="I27" s="495"/>
      <c r="J27" s="495"/>
      <c r="K27" s="495"/>
      <c r="L27" s="495"/>
      <c r="M27" s="495"/>
      <c r="N27" s="495"/>
      <c r="O27" s="495"/>
      <c r="P27" s="495"/>
      <c r="Q27" s="495"/>
      <c r="R27" s="495"/>
      <c r="S27" s="495"/>
      <c r="T27" s="495"/>
      <c r="U27" s="496"/>
    </row>
    <row r="28" spans="2:21" ht="18" thickBot="1" x14ac:dyDescent="0.45">
      <c r="B28" s="480"/>
      <c r="C28" s="481"/>
      <c r="D28" s="345" t="s">
        <v>110</v>
      </c>
      <c r="E28" s="491" t="s">
        <v>333</v>
      </c>
      <c r="F28" s="492"/>
      <c r="G28" s="492"/>
      <c r="H28" s="492"/>
      <c r="I28" s="492"/>
      <c r="J28" s="492"/>
      <c r="K28" s="492"/>
      <c r="L28" s="492"/>
      <c r="M28" s="492"/>
      <c r="N28" s="492"/>
      <c r="O28" s="492"/>
      <c r="P28" s="492"/>
      <c r="Q28" s="492"/>
      <c r="R28" s="492"/>
      <c r="S28" s="492"/>
      <c r="T28" s="492"/>
      <c r="U28" s="493"/>
    </row>
    <row r="29" spans="2:21" ht="18" thickBot="1" x14ac:dyDescent="0.45">
      <c r="B29" s="480"/>
      <c r="C29" s="481"/>
      <c r="D29" s="350" t="s">
        <v>23</v>
      </c>
      <c r="E29" s="494" t="s">
        <v>334</v>
      </c>
      <c r="F29" s="495"/>
      <c r="G29" s="495"/>
      <c r="H29" s="495"/>
      <c r="I29" s="495"/>
      <c r="J29" s="495"/>
      <c r="K29" s="495"/>
      <c r="L29" s="495"/>
      <c r="M29" s="495"/>
      <c r="N29" s="495"/>
      <c r="O29" s="495"/>
      <c r="P29" s="495"/>
      <c r="Q29" s="495"/>
      <c r="R29" s="495"/>
      <c r="S29" s="495"/>
      <c r="T29" s="495"/>
      <c r="U29" s="496"/>
    </row>
    <row r="30" spans="2:21" ht="18" thickBot="1" x14ac:dyDescent="0.45">
      <c r="B30" s="482"/>
      <c r="C30" s="483"/>
      <c r="D30" s="345" t="s">
        <v>108</v>
      </c>
      <c r="E30" s="491" t="s">
        <v>335</v>
      </c>
      <c r="F30" s="492"/>
      <c r="G30" s="492"/>
      <c r="H30" s="492"/>
      <c r="I30" s="492"/>
      <c r="J30" s="492"/>
      <c r="K30" s="492"/>
      <c r="L30" s="492"/>
      <c r="M30" s="492"/>
      <c r="N30" s="492"/>
      <c r="O30" s="492"/>
      <c r="P30" s="492"/>
      <c r="Q30" s="492"/>
      <c r="R30" s="492"/>
      <c r="S30" s="492"/>
      <c r="T30" s="492"/>
      <c r="U30" s="493"/>
    </row>
    <row r="31" spans="2:21" ht="18" thickBot="1" x14ac:dyDescent="0.45">
      <c r="B31" s="478" t="s">
        <v>4</v>
      </c>
      <c r="C31" s="479"/>
      <c r="D31" s="350" t="s">
        <v>29</v>
      </c>
      <c r="E31" s="494" t="s">
        <v>336</v>
      </c>
      <c r="F31" s="495"/>
      <c r="G31" s="495"/>
      <c r="H31" s="495"/>
      <c r="I31" s="495"/>
      <c r="J31" s="495"/>
      <c r="K31" s="495"/>
      <c r="L31" s="495"/>
      <c r="M31" s="495"/>
      <c r="N31" s="495"/>
      <c r="O31" s="495"/>
      <c r="P31" s="495"/>
      <c r="Q31" s="495"/>
      <c r="R31" s="495"/>
      <c r="S31" s="495"/>
      <c r="T31" s="495"/>
      <c r="U31" s="496"/>
    </row>
    <row r="32" spans="2:21" ht="18" thickBot="1" x14ac:dyDescent="0.45">
      <c r="B32" s="480"/>
      <c r="C32" s="481"/>
      <c r="D32" s="345" t="s">
        <v>31</v>
      </c>
      <c r="E32" s="491" t="s">
        <v>337</v>
      </c>
      <c r="F32" s="492"/>
      <c r="G32" s="492"/>
      <c r="H32" s="492"/>
      <c r="I32" s="492"/>
      <c r="J32" s="492"/>
      <c r="K32" s="492"/>
      <c r="L32" s="492"/>
      <c r="M32" s="492"/>
      <c r="N32" s="492"/>
      <c r="O32" s="492"/>
      <c r="P32" s="492"/>
      <c r="Q32" s="492"/>
      <c r="R32" s="492"/>
      <c r="S32" s="492"/>
      <c r="T32" s="492"/>
      <c r="U32" s="493"/>
    </row>
    <row r="33" spans="2:21" ht="18" thickBot="1" x14ac:dyDescent="0.45">
      <c r="B33" s="480"/>
      <c r="C33" s="481"/>
      <c r="D33" s="350" t="s">
        <v>30</v>
      </c>
      <c r="E33" s="494" t="s">
        <v>338</v>
      </c>
      <c r="F33" s="495"/>
      <c r="G33" s="495"/>
      <c r="H33" s="495"/>
      <c r="I33" s="495"/>
      <c r="J33" s="495"/>
      <c r="K33" s="495"/>
      <c r="L33" s="495"/>
      <c r="M33" s="495"/>
      <c r="N33" s="495"/>
      <c r="O33" s="495"/>
      <c r="P33" s="495"/>
      <c r="Q33" s="495"/>
      <c r="R33" s="495"/>
      <c r="S33" s="495"/>
      <c r="T33" s="495"/>
      <c r="U33" s="496"/>
    </row>
    <row r="34" spans="2:21" ht="18" thickBot="1" x14ac:dyDescent="0.45">
      <c r="B34" s="480"/>
      <c r="C34" s="481"/>
      <c r="D34" s="354" t="s">
        <v>15</v>
      </c>
      <c r="E34" s="515" t="s">
        <v>339</v>
      </c>
      <c r="F34" s="516"/>
      <c r="G34" s="516"/>
      <c r="H34" s="516"/>
      <c r="I34" s="516"/>
      <c r="J34" s="516"/>
      <c r="K34" s="516"/>
      <c r="L34" s="516"/>
      <c r="M34" s="516"/>
      <c r="N34" s="516"/>
      <c r="O34" s="516"/>
      <c r="P34" s="516"/>
      <c r="Q34" s="516"/>
      <c r="R34" s="516"/>
      <c r="S34" s="516"/>
      <c r="T34" s="516"/>
      <c r="U34" s="517"/>
    </row>
    <row r="35" spans="2:21" ht="18" thickBot="1" x14ac:dyDescent="0.45">
      <c r="B35" s="482"/>
      <c r="C35" s="483"/>
      <c r="D35" s="380" t="s">
        <v>422</v>
      </c>
      <c r="E35" s="491" t="s">
        <v>423</v>
      </c>
      <c r="F35" s="492"/>
      <c r="G35" s="492"/>
      <c r="H35" s="492"/>
      <c r="I35" s="492"/>
      <c r="J35" s="492"/>
      <c r="K35" s="492"/>
      <c r="L35" s="492"/>
      <c r="M35" s="492"/>
      <c r="N35" s="492"/>
      <c r="O35" s="492"/>
      <c r="P35" s="492"/>
      <c r="Q35" s="492"/>
      <c r="R35" s="492"/>
      <c r="S35" s="492"/>
      <c r="T35" s="492"/>
      <c r="U35" s="493"/>
    </row>
    <row r="36" spans="2:21" ht="18" thickBot="1" x14ac:dyDescent="0.45">
      <c r="B36" s="478" t="s">
        <v>5</v>
      </c>
      <c r="C36" s="479"/>
      <c r="D36" s="350" t="s">
        <v>28</v>
      </c>
      <c r="E36" s="494" t="s">
        <v>340</v>
      </c>
      <c r="F36" s="495"/>
      <c r="G36" s="495"/>
      <c r="H36" s="495"/>
      <c r="I36" s="495"/>
      <c r="J36" s="495"/>
      <c r="K36" s="495"/>
      <c r="L36" s="495"/>
      <c r="M36" s="495"/>
      <c r="N36" s="495"/>
      <c r="O36" s="495"/>
      <c r="P36" s="495"/>
      <c r="Q36" s="495"/>
      <c r="R36" s="495"/>
      <c r="S36" s="495"/>
      <c r="T36" s="495"/>
      <c r="U36" s="496"/>
    </row>
    <row r="37" spans="2:21" ht="18" thickBot="1" x14ac:dyDescent="0.45">
      <c r="B37" s="480"/>
      <c r="C37" s="481"/>
      <c r="D37" s="345" t="s">
        <v>27</v>
      </c>
      <c r="E37" s="491" t="s">
        <v>341</v>
      </c>
      <c r="F37" s="492"/>
      <c r="G37" s="492"/>
      <c r="H37" s="492"/>
      <c r="I37" s="492"/>
      <c r="J37" s="492"/>
      <c r="K37" s="492"/>
      <c r="L37" s="492"/>
      <c r="M37" s="492"/>
      <c r="N37" s="492"/>
      <c r="O37" s="492"/>
      <c r="P37" s="492"/>
      <c r="Q37" s="492"/>
      <c r="R37" s="492"/>
      <c r="S37" s="492"/>
      <c r="T37" s="492"/>
      <c r="U37" s="493"/>
    </row>
    <row r="38" spans="2:21" ht="29.25" thickBot="1" x14ac:dyDescent="0.45">
      <c r="B38" s="480"/>
      <c r="C38" s="481"/>
      <c r="D38" s="350" t="s">
        <v>70</v>
      </c>
      <c r="E38" s="494" t="s">
        <v>342</v>
      </c>
      <c r="F38" s="495"/>
      <c r="G38" s="495"/>
      <c r="H38" s="495"/>
      <c r="I38" s="495"/>
      <c r="J38" s="495"/>
      <c r="K38" s="495"/>
      <c r="L38" s="495"/>
      <c r="M38" s="495"/>
      <c r="N38" s="495"/>
      <c r="O38" s="495"/>
      <c r="P38" s="495"/>
      <c r="Q38" s="495"/>
      <c r="R38" s="495"/>
      <c r="S38" s="495"/>
      <c r="T38" s="495"/>
      <c r="U38" s="496"/>
    </row>
    <row r="39" spans="2:21" ht="18" thickBot="1" x14ac:dyDescent="0.45">
      <c r="B39" s="480"/>
      <c r="C39" s="481"/>
      <c r="D39" s="345" t="s">
        <v>26</v>
      </c>
      <c r="E39" s="491" t="s">
        <v>343</v>
      </c>
      <c r="F39" s="492"/>
      <c r="G39" s="492"/>
      <c r="H39" s="492"/>
      <c r="I39" s="492"/>
      <c r="J39" s="492"/>
      <c r="K39" s="492"/>
      <c r="L39" s="492"/>
      <c r="M39" s="492"/>
      <c r="N39" s="492"/>
      <c r="O39" s="492"/>
      <c r="P39" s="492"/>
      <c r="Q39" s="492"/>
      <c r="R39" s="492"/>
      <c r="S39" s="492"/>
      <c r="T39" s="492"/>
      <c r="U39" s="493"/>
    </row>
    <row r="40" spans="2:21" ht="18" thickBot="1" x14ac:dyDescent="0.45">
      <c r="B40" s="482"/>
      <c r="C40" s="483"/>
      <c r="D40" s="350" t="s">
        <v>6</v>
      </c>
      <c r="E40" s="494" t="s">
        <v>344</v>
      </c>
      <c r="F40" s="495"/>
      <c r="G40" s="495"/>
      <c r="H40" s="495"/>
      <c r="I40" s="495"/>
      <c r="J40" s="495"/>
      <c r="K40" s="495"/>
      <c r="L40" s="495"/>
      <c r="M40" s="495"/>
      <c r="N40" s="495"/>
      <c r="O40" s="495"/>
      <c r="P40" s="495"/>
      <c r="Q40" s="495"/>
      <c r="R40" s="495"/>
      <c r="S40" s="495"/>
      <c r="T40" s="495"/>
      <c r="U40" s="496"/>
    </row>
    <row r="41" spans="2:21" ht="18" thickBot="1" x14ac:dyDescent="0.45">
      <c r="B41" s="478" t="s">
        <v>16</v>
      </c>
      <c r="C41" s="479"/>
      <c r="D41" s="345" t="s">
        <v>324</v>
      </c>
      <c r="E41" s="491" t="s">
        <v>345</v>
      </c>
      <c r="F41" s="492"/>
      <c r="G41" s="492"/>
      <c r="H41" s="492"/>
      <c r="I41" s="492"/>
      <c r="J41" s="492"/>
      <c r="K41" s="492"/>
      <c r="L41" s="492"/>
      <c r="M41" s="492"/>
      <c r="N41" s="492"/>
      <c r="O41" s="492"/>
      <c r="P41" s="492"/>
      <c r="Q41" s="492"/>
      <c r="R41" s="492"/>
      <c r="S41" s="492"/>
      <c r="T41" s="492"/>
      <c r="U41" s="493"/>
    </row>
    <row r="42" spans="2:21" ht="18" thickBot="1" x14ac:dyDescent="0.45">
      <c r="B42" s="480"/>
      <c r="C42" s="481"/>
      <c r="D42" s="350" t="s">
        <v>111</v>
      </c>
      <c r="E42" s="494" t="s">
        <v>356</v>
      </c>
      <c r="F42" s="495"/>
      <c r="G42" s="495"/>
      <c r="H42" s="495"/>
      <c r="I42" s="495"/>
      <c r="J42" s="495"/>
      <c r="K42" s="495"/>
      <c r="L42" s="495"/>
      <c r="M42" s="495"/>
      <c r="N42" s="495"/>
      <c r="O42" s="495"/>
      <c r="P42" s="495"/>
      <c r="Q42" s="495"/>
      <c r="R42" s="495"/>
      <c r="S42" s="495"/>
      <c r="T42" s="495"/>
      <c r="U42" s="496"/>
    </row>
    <row r="43" spans="2:21" ht="18" thickBot="1" x14ac:dyDescent="0.45">
      <c r="B43" s="480"/>
      <c r="C43" s="481"/>
      <c r="D43" s="345" t="s">
        <v>57</v>
      </c>
      <c r="E43" s="491" t="s">
        <v>357</v>
      </c>
      <c r="F43" s="492"/>
      <c r="G43" s="492"/>
      <c r="H43" s="492"/>
      <c r="I43" s="492"/>
      <c r="J43" s="492"/>
      <c r="K43" s="492"/>
      <c r="L43" s="492"/>
      <c r="M43" s="492"/>
      <c r="N43" s="492"/>
      <c r="O43" s="492"/>
      <c r="P43" s="492"/>
      <c r="Q43" s="492"/>
      <c r="R43" s="492"/>
      <c r="S43" s="492"/>
      <c r="T43" s="492"/>
      <c r="U43" s="493"/>
    </row>
    <row r="44" spans="2:21" ht="18" thickBot="1" x14ac:dyDescent="0.45">
      <c r="B44" s="480"/>
      <c r="C44" s="481"/>
      <c r="D44" s="350" t="s">
        <v>112</v>
      </c>
      <c r="E44" s="494" t="s">
        <v>358</v>
      </c>
      <c r="F44" s="495"/>
      <c r="G44" s="495"/>
      <c r="H44" s="495"/>
      <c r="I44" s="495"/>
      <c r="J44" s="495"/>
      <c r="K44" s="495"/>
      <c r="L44" s="495"/>
      <c r="M44" s="495"/>
      <c r="N44" s="495"/>
      <c r="O44" s="495"/>
      <c r="P44" s="495"/>
      <c r="Q44" s="495"/>
      <c r="R44" s="495"/>
      <c r="S44" s="495"/>
      <c r="T44" s="495"/>
      <c r="U44" s="496"/>
    </row>
    <row r="45" spans="2:21" ht="18" thickBot="1" x14ac:dyDescent="0.45">
      <c r="B45" s="480"/>
      <c r="C45" s="481"/>
      <c r="D45" s="345" t="s">
        <v>17</v>
      </c>
      <c r="E45" s="491" t="s">
        <v>359</v>
      </c>
      <c r="F45" s="492"/>
      <c r="G45" s="492"/>
      <c r="H45" s="492"/>
      <c r="I45" s="492"/>
      <c r="J45" s="492"/>
      <c r="K45" s="492"/>
      <c r="L45" s="492"/>
      <c r="M45" s="492"/>
      <c r="N45" s="492"/>
      <c r="O45" s="492"/>
      <c r="P45" s="492"/>
      <c r="Q45" s="492"/>
      <c r="R45" s="492"/>
      <c r="S45" s="492"/>
      <c r="T45" s="492"/>
      <c r="U45" s="493"/>
    </row>
    <row r="46" spans="2:21" ht="18" thickBot="1" x14ac:dyDescent="0.45">
      <c r="B46" s="480"/>
      <c r="C46" s="481"/>
      <c r="D46" s="350" t="s">
        <v>7</v>
      </c>
      <c r="E46" s="494" t="s">
        <v>360</v>
      </c>
      <c r="F46" s="495"/>
      <c r="G46" s="495"/>
      <c r="H46" s="495"/>
      <c r="I46" s="495"/>
      <c r="J46" s="495"/>
      <c r="K46" s="495"/>
      <c r="L46" s="495"/>
      <c r="M46" s="495"/>
      <c r="N46" s="495"/>
      <c r="O46" s="495"/>
      <c r="P46" s="495"/>
      <c r="Q46" s="495"/>
      <c r="R46" s="495"/>
      <c r="S46" s="495"/>
      <c r="T46" s="495"/>
      <c r="U46" s="496"/>
    </row>
    <row r="47" spans="2:21" ht="18" thickBot="1" x14ac:dyDescent="0.45">
      <c r="B47" s="480"/>
      <c r="C47" s="481"/>
      <c r="D47" s="345" t="s">
        <v>113</v>
      </c>
      <c r="E47" s="491" t="s">
        <v>361</v>
      </c>
      <c r="F47" s="492"/>
      <c r="G47" s="492"/>
      <c r="H47" s="492"/>
      <c r="I47" s="492"/>
      <c r="J47" s="492"/>
      <c r="K47" s="492"/>
      <c r="L47" s="492"/>
      <c r="M47" s="492"/>
      <c r="N47" s="492"/>
      <c r="O47" s="492"/>
      <c r="P47" s="492"/>
      <c r="Q47" s="492"/>
      <c r="R47" s="492"/>
      <c r="S47" s="492"/>
      <c r="T47" s="492"/>
      <c r="U47" s="493"/>
    </row>
    <row r="48" spans="2:21" ht="18" thickBot="1" x14ac:dyDescent="0.45">
      <c r="B48" s="480"/>
      <c r="C48" s="481"/>
      <c r="D48" s="350" t="s">
        <v>18</v>
      </c>
      <c r="E48" s="494" t="s">
        <v>362</v>
      </c>
      <c r="F48" s="495"/>
      <c r="G48" s="495"/>
      <c r="H48" s="495"/>
      <c r="I48" s="495"/>
      <c r="J48" s="495"/>
      <c r="K48" s="495"/>
      <c r="L48" s="495"/>
      <c r="M48" s="495"/>
      <c r="N48" s="495"/>
      <c r="O48" s="495"/>
      <c r="P48" s="495"/>
      <c r="Q48" s="495"/>
      <c r="R48" s="495"/>
      <c r="S48" s="495"/>
      <c r="T48" s="495"/>
      <c r="U48" s="496"/>
    </row>
    <row r="49" spans="2:21" ht="29.25" thickBot="1" x14ac:dyDescent="0.45">
      <c r="B49" s="480"/>
      <c r="C49" s="481"/>
      <c r="D49" s="345" t="s">
        <v>19</v>
      </c>
      <c r="E49" s="491" t="s">
        <v>363</v>
      </c>
      <c r="F49" s="492"/>
      <c r="G49" s="492"/>
      <c r="H49" s="492"/>
      <c r="I49" s="492"/>
      <c r="J49" s="492"/>
      <c r="K49" s="492"/>
      <c r="L49" s="492"/>
      <c r="M49" s="492"/>
      <c r="N49" s="492"/>
      <c r="O49" s="492"/>
      <c r="P49" s="492"/>
      <c r="Q49" s="492"/>
      <c r="R49" s="492"/>
      <c r="S49" s="492"/>
      <c r="T49" s="492"/>
      <c r="U49" s="493"/>
    </row>
    <row r="50" spans="2:21" ht="29.25" thickBot="1" x14ac:dyDescent="0.45">
      <c r="B50" s="478" t="s">
        <v>115</v>
      </c>
      <c r="C50" s="479"/>
      <c r="D50" s="350" t="s">
        <v>114</v>
      </c>
      <c r="E50" s="494" t="s">
        <v>364</v>
      </c>
      <c r="F50" s="495"/>
      <c r="G50" s="495"/>
      <c r="H50" s="495"/>
      <c r="I50" s="495"/>
      <c r="J50" s="495"/>
      <c r="K50" s="495"/>
      <c r="L50" s="495"/>
      <c r="M50" s="495"/>
      <c r="N50" s="495"/>
      <c r="O50" s="495"/>
      <c r="P50" s="495"/>
      <c r="Q50" s="495"/>
      <c r="R50" s="495"/>
      <c r="S50" s="495"/>
      <c r="T50" s="495"/>
      <c r="U50" s="496"/>
    </row>
    <row r="51" spans="2:21" ht="18" thickBot="1" x14ac:dyDescent="0.45">
      <c r="B51" s="480"/>
      <c r="C51" s="481"/>
      <c r="D51" s="345" t="s">
        <v>63</v>
      </c>
      <c r="E51" s="491" t="s">
        <v>365</v>
      </c>
      <c r="F51" s="492"/>
      <c r="G51" s="492"/>
      <c r="H51" s="492"/>
      <c r="I51" s="492"/>
      <c r="J51" s="492"/>
      <c r="K51" s="492"/>
      <c r="L51" s="492"/>
      <c r="M51" s="492"/>
      <c r="N51" s="492"/>
      <c r="O51" s="492"/>
      <c r="P51" s="492"/>
      <c r="Q51" s="492"/>
      <c r="R51" s="492"/>
      <c r="S51" s="492"/>
      <c r="T51" s="492"/>
      <c r="U51" s="493"/>
    </row>
    <row r="52" spans="2:21" ht="18" thickBot="1" x14ac:dyDescent="0.45">
      <c r="B52" s="480"/>
      <c r="C52" s="481"/>
      <c r="D52" s="350" t="s">
        <v>34</v>
      </c>
      <c r="E52" s="494" t="s">
        <v>366</v>
      </c>
      <c r="F52" s="495"/>
      <c r="G52" s="495"/>
      <c r="H52" s="495"/>
      <c r="I52" s="495"/>
      <c r="J52" s="495"/>
      <c r="K52" s="495"/>
      <c r="L52" s="495"/>
      <c r="M52" s="495"/>
      <c r="N52" s="495"/>
      <c r="O52" s="495"/>
      <c r="P52" s="495"/>
      <c r="Q52" s="495"/>
      <c r="R52" s="495"/>
      <c r="S52" s="495"/>
      <c r="T52" s="495"/>
      <c r="U52" s="496"/>
    </row>
    <row r="53" spans="2:21" ht="18" thickBot="1" x14ac:dyDescent="0.45">
      <c r="B53" s="480"/>
      <c r="C53" s="481"/>
      <c r="D53" s="345" t="s">
        <v>116</v>
      </c>
      <c r="E53" s="491" t="s">
        <v>367</v>
      </c>
      <c r="F53" s="492"/>
      <c r="G53" s="492"/>
      <c r="H53" s="492"/>
      <c r="I53" s="492"/>
      <c r="J53" s="492"/>
      <c r="K53" s="492"/>
      <c r="L53" s="492"/>
      <c r="M53" s="492"/>
      <c r="N53" s="492"/>
      <c r="O53" s="492"/>
      <c r="P53" s="492"/>
      <c r="Q53" s="492"/>
      <c r="R53" s="492"/>
      <c r="S53" s="492"/>
      <c r="T53" s="492"/>
      <c r="U53" s="493"/>
    </row>
    <row r="54" spans="2:21" ht="18" thickBot="1" x14ac:dyDescent="0.45">
      <c r="B54" s="480"/>
      <c r="C54" s="481"/>
      <c r="D54" s="350" t="s">
        <v>117</v>
      </c>
      <c r="E54" s="494" t="s">
        <v>368</v>
      </c>
      <c r="F54" s="495"/>
      <c r="G54" s="495"/>
      <c r="H54" s="495"/>
      <c r="I54" s="495"/>
      <c r="J54" s="495"/>
      <c r="K54" s="495"/>
      <c r="L54" s="495"/>
      <c r="M54" s="495"/>
      <c r="N54" s="495"/>
      <c r="O54" s="495"/>
      <c r="P54" s="495"/>
      <c r="Q54" s="495"/>
      <c r="R54" s="495"/>
      <c r="S54" s="495"/>
      <c r="T54" s="495"/>
      <c r="U54" s="496"/>
    </row>
    <row r="55" spans="2:21" ht="18" thickBot="1" x14ac:dyDescent="0.45">
      <c r="B55" s="480"/>
      <c r="C55" s="481"/>
      <c r="D55" s="345" t="s">
        <v>118</v>
      </c>
      <c r="E55" s="491" t="s">
        <v>369</v>
      </c>
      <c r="F55" s="492"/>
      <c r="G55" s="492"/>
      <c r="H55" s="492"/>
      <c r="I55" s="492"/>
      <c r="J55" s="492"/>
      <c r="K55" s="492"/>
      <c r="L55" s="492"/>
      <c r="M55" s="492"/>
      <c r="N55" s="492"/>
      <c r="O55" s="492"/>
      <c r="P55" s="492"/>
      <c r="Q55" s="492"/>
      <c r="R55" s="492"/>
      <c r="S55" s="492"/>
      <c r="T55" s="492"/>
      <c r="U55" s="493"/>
    </row>
    <row r="56" spans="2:21" ht="18" thickBot="1" x14ac:dyDescent="0.45">
      <c r="B56" s="480"/>
      <c r="C56" s="481"/>
      <c r="D56" s="350" t="s">
        <v>119</v>
      </c>
      <c r="E56" s="494" t="s">
        <v>370</v>
      </c>
      <c r="F56" s="495"/>
      <c r="G56" s="495"/>
      <c r="H56" s="495"/>
      <c r="I56" s="495"/>
      <c r="J56" s="495"/>
      <c r="K56" s="495"/>
      <c r="L56" s="495"/>
      <c r="M56" s="495"/>
      <c r="N56" s="495"/>
      <c r="O56" s="495"/>
      <c r="P56" s="495"/>
      <c r="Q56" s="495"/>
      <c r="R56" s="495"/>
      <c r="S56" s="495"/>
      <c r="T56" s="495"/>
      <c r="U56" s="496"/>
    </row>
    <row r="57" spans="2:21" ht="18" thickBot="1" x14ac:dyDescent="0.45">
      <c r="B57" s="480"/>
      <c r="C57" s="481"/>
      <c r="D57" s="345" t="s">
        <v>120</v>
      </c>
      <c r="E57" s="491" t="s">
        <v>370</v>
      </c>
      <c r="F57" s="492"/>
      <c r="G57" s="492"/>
      <c r="H57" s="492"/>
      <c r="I57" s="492"/>
      <c r="J57" s="492"/>
      <c r="K57" s="492"/>
      <c r="L57" s="492"/>
      <c r="M57" s="492"/>
      <c r="N57" s="492"/>
      <c r="O57" s="492"/>
      <c r="P57" s="492"/>
      <c r="Q57" s="492"/>
      <c r="R57" s="492"/>
      <c r="S57" s="492"/>
      <c r="T57" s="492"/>
      <c r="U57" s="493"/>
    </row>
    <row r="58" spans="2:21" ht="18" thickBot="1" x14ac:dyDescent="0.45">
      <c r="B58" s="480"/>
      <c r="C58" s="481"/>
      <c r="D58" s="350" t="s">
        <v>121</v>
      </c>
      <c r="E58" s="494" t="s">
        <v>371</v>
      </c>
      <c r="F58" s="495"/>
      <c r="G58" s="495"/>
      <c r="H58" s="495"/>
      <c r="I58" s="495"/>
      <c r="J58" s="495"/>
      <c r="K58" s="495"/>
      <c r="L58" s="495"/>
      <c r="M58" s="495"/>
      <c r="N58" s="495"/>
      <c r="O58" s="495"/>
      <c r="P58" s="495"/>
      <c r="Q58" s="495"/>
      <c r="R58" s="495"/>
      <c r="S58" s="495"/>
      <c r="T58" s="495"/>
      <c r="U58" s="496"/>
    </row>
    <row r="59" spans="2:21" ht="36.75" customHeight="1" thickBot="1" x14ac:dyDescent="0.45">
      <c r="B59" s="480"/>
      <c r="C59" s="481"/>
      <c r="D59" s="345" t="s">
        <v>122</v>
      </c>
      <c r="E59" s="509" t="s">
        <v>372</v>
      </c>
      <c r="F59" s="510"/>
      <c r="G59" s="510"/>
      <c r="H59" s="510"/>
      <c r="I59" s="510"/>
      <c r="J59" s="510"/>
      <c r="K59" s="510"/>
      <c r="L59" s="510"/>
      <c r="M59" s="510"/>
      <c r="N59" s="510"/>
      <c r="O59" s="510"/>
      <c r="P59" s="510"/>
      <c r="Q59" s="510"/>
      <c r="R59" s="510"/>
      <c r="S59" s="510"/>
      <c r="T59" s="510"/>
      <c r="U59" s="511"/>
    </row>
    <row r="60" spans="2:21" ht="18" thickBot="1" x14ac:dyDescent="0.45">
      <c r="B60" s="480"/>
      <c r="C60" s="481"/>
      <c r="D60" s="350" t="s">
        <v>61</v>
      </c>
      <c r="E60" s="494" t="s">
        <v>373</v>
      </c>
      <c r="F60" s="495"/>
      <c r="G60" s="495"/>
      <c r="H60" s="495"/>
      <c r="I60" s="495"/>
      <c r="J60" s="495"/>
      <c r="K60" s="495"/>
      <c r="L60" s="495"/>
      <c r="M60" s="495"/>
      <c r="N60" s="495"/>
      <c r="O60" s="495"/>
      <c r="P60" s="495"/>
      <c r="Q60" s="495"/>
      <c r="R60" s="495"/>
      <c r="S60" s="495"/>
      <c r="T60" s="495"/>
      <c r="U60" s="496"/>
    </row>
    <row r="61" spans="2:21" ht="18" thickBot="1" x14ac:dyDescent="0.45">
      <c r="B61" s="480"/>
      <c r="C61" s="481"/>
      <c r="D61" s="346" t="s">
        <v>39</v>
      </c>
      <c r="E61" s="491" t="s">
        <v>374</v>
      </c>
      <c r="F61" s="492"/>
      <c r="G61" s="492"/>
      <c r="H61" s="492"/>
      <c r="I61" s="492"/>
      <c r="J61" s="492"/>
      <c r="K61" s="492"/>
      <c r="L61" s="492"/>
      <c r="M61" s="492"/>
      <c r="N61" s="492"/>
      <c r="O61" s="492"/>
      <c r="P61" s="492"/>
      <c r="Q61" s="492"/>
      <c r="R61" s="492"/>
      <c r="S61" s="492"/>
      <c r="T61" s="492"/>
      <c r="U61" s="493"/>
    </row>
    <row r="62" spans="2:21" ht="29.25" thickBot="1" x14ac:dyDescent="0.45">
      <c r="B62" s="480"/>
      <c r="C62" s="481"/>
      <c r="D62" s="350" t="s">
        <v>123</v>
      </c>
      <c r="E62" s="494" t="s">
        <v>375</v>
      </c>
      <c r="F62" s="495"/>
      <c r="G62" s="495"/>
      <c r="H62" s="495"/>
      <c r="I62" s="495"/>
      <c r="J62" s="495"/>
      <c r="K62" s="495"/>
      <c r="L62" s="495"/>
      <c r="M62" s="495"/>
      <c r="N62" s="495"/>
      <c r="O62" s="495"/>
      <c r="P62" s="495"/>
      <c r="Q62" s="495"/>
      <c r="R62" s="495"/>
      <c r="S62" s="495"/>
      <c r="T62" s="495"/>
      <c r="U62" s="496"/>
    </row>
    <row r="63" spans="2:21" ht="43.5" thickBot="1" x14ac:dyDescent="0.45">
      <c r="B63" s="480"/>
      <c r="C63" s="481"/>
      <c r="D63" s="346" t="s">
        <v>124</v>
      </c>
      <c r="E63" s="491" t="s">
        <v>374</v>
      </c>
      <c r="F63" s="492"/>
      <c r="G63" s="492"/>
      <c r="H63" s="492"/>
      <c r="I63" s="492"/>
      <c r="J63" s="492"/>
      <c r="K63" s="492"/>
      <c r="L63" s="492"/>
      <c r="M63" s="492"/>
      <c r="N63" s="492"/>
      <c r="O63" s="492"/>
      <c r="P63" s="492"/>
      <c r="Q63" s="492"/>
      <c r="R63" s="492"/>
      <c r="S63" s="492"/>
      <c r="T63" s="492"/>
      <c r="U63" s="493"/>
    </row>
    <row r="64" spans="2:21" ht="18" thickBot="1" x14ac:dyDescent="0.45">
      <c r="B64" s="480"/>
      <c r="C64" s="481"/>
      <c r="D64" s="347" t="s">
        <v>125</v>
      </c>
      <c r="E64" s="494" t="s">
        <v>376</v>
      </c>
      <c r="F64" s="495"/>
      <c r="G64" s="495"/>
      <c r="H64" s="495"/>
      <c r="I64" s="495"/>
      <c r="J64" s="495"/>
      <c r="K64" s="495"/>
      <c r="L64" s="495"/>
      <c r="M64" s="495"/>
      <c r="N64" s="495"/>
      <c r="O64" s="495"/>
      <c r="P64" s="495"/>
      <c r="Q64" s="495"/>
      <c r="R64" s="495"/>
      <c r="S64" s="495"/>
      <c r="T64" s="495"/>
      <c r="U64" s="496"/>
    </row>
    <row r="65" spans="2:21" ht="18" thickBot="1" x14ac:dyDescent="0.45">
      <c r="B65" s="480"/>
      <c r="C65" s="481"/>
      <c r="D65" s="345" t="s">
        <v>13</v>
      </c>
      <c r="E65" s="491" t="s">
        <v>377</v>
      </c>
      <c r="F65" s="492"/>
      <c r="G65" s="492"/>
      <c r="H65" s="492"/>
      <c r="I65" s="492"/>
      <c r="J65" s="492"/>
      <c r="K65" s="492"/>
      <c r="L65" s="492"/>
      <c r="M65" s="492"/>
      <c r="N65" s="492"/>
      <c r="O65" s="492"/>
      <c r="P65" s="492"/>
      <c r="Q65" s="492"/>
      <c r="R65" s="492"/>
      <c r="S65" s="492"/>
      <c r="T65" s="492"/>
      <c r="U65" s="493"/>
    </row>
    <row r="66" spans="2:21" ht="18" thickBot="1" x14ac:dyDescent="0.45">
      <c r="B66" s="480"/>
      <c r="C66" s="481"/>
      <c r="D66" s="350" t="s">
        <v>12</v>
      </c>
      <c r="E66" s="494" t="s">
        <v>377</v>
      </c>
      <c r="F66" s="495"/>
      <c r="G66" s="495"/>
      <c r="H66" s="495"/>
      <c r="I66" s="495"/>
      <c r="J66" s="495"/>
      <c r="K66" s="495"/>
      <c r="L66" s="495"/>
      <c r="M66" s="495"/>
      <c r="N66" s="495"/>
      <c r="O66" s="495"/>
      <c r="P66" s="495"/>
      <c r="Q66" s="495"/>
      <c r="R66" s="495"/>
      <c r="S66" s="495"/>
      <c r="T66" s="495"/>
      <c r="U66" s="496"/>
    </row>
    <row r="67" spans="2:21" ht="18" thickBot="1" x14ac:dyDescent="0.45">
      <c r="B67" s="480"/>
      <c r="C67" s="481"/>
      <c r="D67" s="345" t="s">
        <v>126</v>
      </c>
      <c r="E67" s="491" t="s">
        <v>378</v>
      </c>
      <c r="F67" s="492"/>
      <c r="G67" s="492"/>
      <c r="H67" s="492"/>
      <c r="I67" s="492"/>
      <c r="J67" s="492"/>
      <c r="K67" s="492"/>
      <c r="L67" s="492"/>
      <c r="M67" s="492"/>
      <c r="N67" s="492"/>
      <c r="O67" s="492"/>
      <c r="P67" s="492"/>
      <c r="Q67" s="492"/>
      <c r="R67" s="492"/>
      <c r="S67" s="492"/>
      <c r="T67" s="492"/>
      <c r="U67" s="493"/>
    </row>
    <row r="68" spans="2:21" ht="18" thickBot="1" x14ac:dyDescent="0.45">
      <c r="B68" s="480"/>
      <c r="C68" s="481"/>
      <c r="D68" s="350" t="s">
        <v>234</v>
      </c>
      <c r="E68" s="494" t="s">
        <v>379</v>
      </c>
      <c r="F68" s="495"/>
      <c r="G68" s="495"/>
      <c r="H68" s="495"/>
      <c r="I68" s="495"/>
      <c r="J68" s="495"/>
      <c r="K68" s="495"/>
      <c r="L68" s="495"/>
      <c r="M68" s="495"/>
      <c r="N68" s="495"/>
      <c r="O68" s="495"/>
      <c r="P68" s="495"/>
      <c r="Q68" s="495"/>
      <c r="R68" s="495"/>
      <c r="S68" s="495"/>
      <c r="T68" s="495"/>
      <c r="U68" s="496"/>
    </row>
    <row r="69" spans="2:21" ht="18" thickBot="1" x14ac:dyDescent="0.45">
      <c r="B69" s="480"/>
      <c r="C69" s="481"/>
      <c r="D69" s="345" t="s">
        <v>235</v>
      </c>
      <c r="E69" s="491" t="s">
        <v>380</v>
      </c>
      <c r="F69" s="492"/>
      <c r="G69" s="492"/>
      <c r="H69" s="492"/>
      <c r="I69" s="492"/>
      <c r="J69" s="492"/>
      <c r="K69" s="492"/>
      <c r="L69" s="492"/>
      <c r="M69" s="492"/>
      <c r="N69" s="492"/>
      <c r="O69" s="492"/>
      <c r="P69" s="492"/>
      <c r="Q69" s="492"/>
      <c r="R69" s="492"/>
      <c r="S69" s="492"/>
      <c r="T69" s="492"/>
      <c r="U69" s="493"/>
    </row>
    <row r="70" spans="2:21" ht="18" thickBot="1" x14ac:dyDescent="0.45">
      <c r="B70" s="480"/>
      <c r="C70" s="481"/>
      <c r="D70" s="350" t="s">
        <v>127</v>
      </c>
      <c r="E70" s="494" t="s">
        <v>381</v>
      </c>
      <c r="F70" s="495"/>
      <c r="G70" s="495"/>
      <c r="H70" s="495"/>
      <c r="I70" s="495"/>
      <c r="J70" s="495"/>
      <c r="K70" s="495"/>
      <c r="L70" s="495"/>
      <c r="M70" s="495"/>
      <c r="N70" s="495"/>
      <c r="O70" s="495"/>
      <c r="P70" s="495"/>
      <c r="Q70" s="495"/>
      <c r="R70" s="495"/>
      <c r="S70" s="495"/>
      <c r="T70" s="495"/>
      <c r="U70" s="496"/>
    </row>
    <row r="71" spans="2:21" ht="18" thickBot="1" x14ac:dyDescent="0.45">
      <c r="B71" s="480"/>
      <c r="C71" s="481"/>
      <c r="D71" s="345" t="s">
        <v>128</v>
      </c>
      <c r="E71" s="491" t="s">
        <v>382</v>
      </c>
      <c r="F71" s="492"/>
      <c r="G71" s="492"/>
      <c r="H71" s="492"/>
      <c r="I71" s="492"/>
      <c r="J71" s="492"/>
      <c r="K71" s="492"/>
      <c r="L71" s="492"/>
      <c r="M71" s="492"/>
      <c r="N71" s="492"/>
      <c r="O71" s="492"/>
      <c r="P71" s="492"/>
      <c r="Q71" s="492"/>
      <c r="R71" s="492"/>
      <c r="S71" s="492"/>
      <c r="T71" s="492"/>
      <c r="U71" s="493"/>
    </row>
    <row r="72" spans="2:21" ht="18" thickBot="1" x14ac:dyDescent="0.45">
      <c r="B72" s="480"/>
      <c r="C72" s="481"/>
      <c r="D72" s="350" t="s">
        <v>129</v>
      </c>
      <c r="E72" s="494" t="s">
        <v>383</v>
      </c>
      <c r="F72" s="495"/>
      <c r="G72" s="495"/>
      <c r="H72" s="495"/>
      <c r="I72" s="495"/>
      <c r="J72" s="495"/>
      <c r="K72" s="495"/>
      <c r="L72" s="495"/>
      <c r="M72" s="495"/>
      <c r="N72" s="495"/>
      <c r="O72" s="495"/>
      <c r="P72" s="495"/>
      <c r="Q72" s="495"/>
      <c r="R72" s="495"/>
      <c r="S72" s="495"/>
      <c r="T72" s="495"/>
      <c r="U72" s="496"/>
    </row>
    <row r="73" spans="2:21" ht="18" thickBot="1" x14ac:dyDescent="0.45">
      <c r="B73" s="480"/>
      <c r="C73" s="481"/>
      <c r="D73" s="345" t="s">
        <v>130</v>
      </c>
      <c r="E73" s="491" t="s">
        <v>384</v>
      </c>
      <c r="F73" s="492"/>
      <c r="G73" s="492"/>
      <c r="H73" s="492"/>
      <c r="I73" s="492"/>
      <c r="J73" s="492"/>
      <c r="K73" s="492"/>
      <c r="L73" s="492"/>
      <c r="M73" s="492"/>
      <c r="N73" s="492"/>
      <c r="O73" s="492"/>
      <c r="P73" s="492"/>
      <c r="Q73" s="492"/>
      <c r="R73" s="492"/>
      <c r="S73" s="492"/>
      <c r="T73" s="492"/>
      <c r="U73" s="493"/>
    </row>
    <row r="74" spans="2:21" ht="18" thickBot="1" x14ac:dyDescent="0.45">
      <c r="B74" s="480"/>
      <c r="C74" s="481"/>
      <c r="D74" s="350" t="s">
        <v>131</v>
      </c>
      <c r="E74" s="494" t="s">
        <v>385</v>
      </c>
      <c r="F74" s="495"/>
      <c r="G74" s="495"/>
      <c r="H74" s="495"/>
      <c r="I74" s="495"/>
      <c r="J74" s="495"/>
      <c r="K74" s="495"/>
      <c r="L74" s="495"/>
      <c r="M74" s="495"/>
      <c r="N74" s="495"/>
      <c r="O74" s="495"/>
      <c r="P74" s="495"/>
      <c r="Q74" s="495"/>
      <c r="R74" s="495"/>
      <c r="S74" s="495"/>
      <c r="T74" s="495"/>
      <c r="U74" s="496"/>
    </row>
    <row r="75" spans="2:21" ht="18" thickBot="1" x14ac:dyDescent="0.45">
      <c r="B75" s="480"/>
      <c r="C75" s="481"/>
      <c r="D75" s="345" t="s">
        <v>132</v>
      </c>
      <c r="E75" s="491" t="s">
        <v>386</v>
      </c>
      <c r="F75" s="492"/>
      <c r="G75" s="492"/>
      <c r="H75" s="492"/>
      <c r="I75" s="492"/>
      <c r="J75" s="492"/>
      <c r="K75" s="492"/>
      <c r="L75" s="492"/>
      <c r="M75" s="492"/>
      <c r="N75" s="492"/>
      <c r="O75" s="492"/>
      <c r="P75" s="492"/>
      <c r="Q75" s="492"/>
      <c r="R75" s="492"/>
      <c r="S75" s="492"/>
      <c r="T75" s="492"/>
      <c r="U75" s="493"/>
    </row>
    <row r="76" spans="2:21" ht="18" thickBot="1" x14ac:dyDescent="0.45">
      <c r="B76" s="480"/>
      <c r="C76" s="481"/>
      <c r="D76" s="350" t="s">
        <v>133</v>
      </c>
      <c r="E76" s="494" t="s">
        <v>420</v>
      </c>
      <c r="F76" s="495"/>
      <c r="G76" s="495"/>
      <c r="H76" s="495"/>
      <c r="I76" s="495"/>
      <c r="J76" s="495"/>
      <c r="K76" s="495"/>
      <c r="L76" s="495"/>
      <c r="M76" s="495"/>
      <c r="N76" s="495"/>
      <c r="O76" s="495"/>
      <c r="P76" s="495"/>
      <c r="Q76" s="495"/>
      <c r="R76" s="495"/>
      <c r="S76" s="495"/>
      <c r="T76" s="495"/>
      <c r="U76" s="496"/>
    </row>
    <row r="77" spans="2:21" ht="18" thickBot="1" x14ac:dyDescent="0.45">
      <c r="B77" s="480"/>
      <c r="C77" s="481"/>
      <c r="D77" s="345" t="s">
        <v>134</v>
      </c>
      <c r="E77" s="491" t="s">
        <v>387</v>
      </c>
      <c r="F77" s="492"/>
      <c r="G77" s="492"/>
      <c r="H77" s="492"/>
      <c r="I77" s="492"/>
      <c r="J77" s="492"/>
      <c r="K77" s="492"/>
      <c r="L77" s="492"/>
      <c r="M77" s="492"/>
      <c r="N77" s="492"/>
      <c r="O77" s="492"/>
      <c r="P77" s="492"/>
      <c r="Q77" s="492"/>
      <c r="R77" s="492"/>
      <c r="S77" s="492"/>
      <c r="T77" s="492"/>
      <c r="U77" s="493"/>
    </row>
    <row r="78" spans="2:21" ht="18" thickBot="1" x14ac:dyDescent="0.45">
      <c r="B78" s="482"/>
      <c r="C78" s="483"/>
      <c r="D78" s="350" t="s">
        <v>135</v>
      </c>
      <c r="E78" s="494" t="s">
        <v>388</v>
      </c>
      <c r="F78" s="495"/>
      <c r="G78" s="495"/>
      <c r="H78" s="495"/>
      <c r="I78" s="495"/>
      <c r="J78" s="495"/>
      <c r="K78" s="495"/>
      <c r="L78" s="495"/>
      <c r="M78" s="495"/>
      <c r="N78" s="495"/>
      <c r="O78" s="495"/>
      <c r="P78" s="495"/>
      <c r="Q78" s="495"/>
      <c r="R78" s="495"/>
      <c r="S78" s="495"/>
      <c r="T78" s="495"/>
      <c r="U78" s="496"/>
    </row>
    <row r="79" spans="2:21" ht="18" thickBot="1" x14ac:dyDescent="0.45">
      <c r="B79" s="478" t="s">
        <v>8</v>
      </c>
      <c r="C79" s="479"/>
      <c r="D79" s="345" t="s">
        <v>69</v>
      </c>
      <c r="E79" s="491" t="s">
        <v>389</v>
      </c>
      <c r="F79" s="492"/>
      <c r="G79" s="492"/>
      <c r="H79" s="492"/>
      <c r="I79" s="492"/>
      <c r="J79" s="492"/>
      <c r="K79" s="492"/>
      <c r="L79" s="492"/>
      <c r="M79" s="492"/>
      <c r="N79" s="492"/>
      <c r="O79" s="492"/>
      <c r="P79" s="492"/>
      <c r="Q79" s="492"/>
      <c r="R79" s="492"/>
      <c r="S79" s="492"/>
      <c r="T79" s="492"/>
      <c r="U79" s="493"/>
    </row>
    <row r="80" spans="2:21" ht="29.25" thickBot="1" x14ac:dyDescent="0.45">
      <c r="B80" s="480"/>
      <c r="C80" s="481"/>
      <c r="D80" s="350" t="s">
        <v>68</v>
      </c>
      <c r="E80" s="494" t="s">
        <v>390</v>
      </c>
      <c r="F80" s="495"/>
      <c r="G80" s="495"/>
      <c r="H80" s="495"/>
      <c r="I80" s="495"/>
      <c r="J80" s="495"/>
      <c r="K80" s="495"/>
      <c r="L80" s="495"/>
      <c r="M80" s="495"/>
      <c r="N80" s="495"/>
      <c r="O80" s="495"/>
      <c r="P80" s="495"/>
      <c r="Q80" s="495"/>
      <c r="R80" s="495"/>
      <c r="S80" s="495"/>
      <c r="T80" s="495"/>
      <c r="U80" s="496"/>
    </row>
    <row r="81" spans="2:21" ht="18" thickBot="1" x14ac:dyDescent="0.45">
      <c r="B81" s="478" t="s">
        <v>24</v>
      </c>
      <c r="C81" s="479"/>
      <c r="D81" s="345" t="s">
        <v>58</v>
      </c>
      <c r="E81" s="491" t="s">
        <v>391</v>
      </c>
      <c r="F81" s="492"/>
      <c r="G81" s="492"/>
      <c r="H81" s="492"/>
      <c r="I81" s="492"/>
      <c r="J81" s="492"/>
      <c r="K81" s="492"/>
      <c r="L81" s="492"/>
      <c r="M81" s="492"/>
      <c r="N81" s="492"/>
      <c r="O81" s="492"/>
      <c r="P81" s="492"/>
      <c r="Q81" s="492"/>
      <c r="R81" s="492"/>
      <c r="S81" s="492"/>
      <c r="T81" s="492"/>
      <c r="U81" s="493"/>
    </row>
    <row r="82" spans="2:21" ht="18" thickBot="1" x14ac:dyDescent="0.45">
      <c r="B82" s="480"/>
      <c r="C82" s="481"/>
      <c r="D82" s="350" t="s">
        <v>136</v>
      </c>
      <c r="E82" s="494" t="s">
        <v>392</v>
      </c>
      <c r="F82" s="495"/>
      <c r="G82" s="495"/>
      <c r="H82" s="495"/>
      <c r="I82" s="495"/>
      <c r="J82" s="495"/>
      <c r="K82" s="495"/>
      <c r="L82" s="495"/>
      <c r="M82" s="495"/>
      <c r="N82" s="495"/>
      <c r="O82" s="495"/>
      <c r="P82" s="495"/>
      <c r="Q82" s="495"/>
      <c r="R82" s="495"/>
      <c r="S82" s="495"/>
      <c r="T82" s="495"/>
      <c r="U82" s="496"/>
    </row>
    <row r="83" spans="2:21" ht="18" thickBot="1" x14ac:dyDescent="0.45">
      <c r="B83" s="480"/>
      <c r="C83" s="481"/>
      <c r="D83" s="351" t="s">
        <v>137</v>
      </c>
      <c r="E83" s="506" t="s">
        <v>393</v>
      </c>
      <c r="F83" s="507"/>
      <c r="G83" s="507"/>
      <c r="H83" s="507"/>
      <c r="I83" s="507"/>
      <c r="J83" s="507"/>
      <c r="K83" s="507"/>
      <c r="L83" s="507"/>
      <c r="M83" s="507"/>
      <c r="N83" s="507"/>
      <c r="O83" s="507"/>
      <c r="P83" s="507"/>
      <c r="Q83" s="507"/>
      <c r="R83" s="507"/>
      <c r="S83" s="507"/>
      <c r="T83" s="507"/>
      <c r="U83" s="508"/>
    </row>
    <row r="84" spans="2:21" ht="18" thickBot="1" x14ac:dyDescent="0.45">
      <c r="B84" s="480"/>
      <c r="C84" s="481"/>
      <c r="D84" s="352" t="s">
        <v>291</v>
      </c>
      <c r="E84" s="500" t="s">
        <v>394</v>
      </c>
      <c r="F84" s="501"/>
      <c r="G84" s="501"/>
      <c r="H84" s="501"/>
      <c r="I84" s="501"/>
      <c r="J84" s="501"/>
      <c r="K84" s="501"/>
      <c r="L84" s="501"/>
      <c r="M84" s="501"/>
      <c r="N84" s="501"/>
      <c r="O84" s="501"/>
      <c r="P84" s="501"/>
      <c r="Q84" s="501"/>
      <c r="R84" s="501"/>
      <c r="S84" s="501"/>
      <c r="T84" s="501"/>
      <c r="U84" s="502"/>
    </row>
    <row r="85" spans="2:21" ht="18" thickBot="1" x14ac:dyDescent="0.45">
      <c r="B85" s="480"/>
      <c r="C85" s="481"/>
      <c r="D85" s="353" t="s">
        <v>292</v>
      </c>
      <c r="E85" s="497" t="s">
        <v>395</v>
      </c>
      <c r="F85" s="498"/>
      <c r="G85" s="498"/>
      <c r="H85" s="498"/>
      <c r="I85" s="498"/>
      <c r="J85" s="498"/>
      <c r="K85" s="498"/>
      <c r="L85" s="498"/>
      <c r="M85" s="498"/>
      <c r="N85" s="498"/>
      <c r="O85" s="498"/>
      <c r="P85" s="498"/>
      <c r="Q85" s="498"/>
      <c r="R85" s="498"/>
      <c r="S85" s="498"/>
      <c r="T85" s="498"/>
      <c r="U85" s="499"/>
    </row>
    <row r="86" spans="2:21" ht="18" thickBot="1" x14ac:dyDescent="0.45">
      <c r="B86" s="480"/>
      <c r="C86" s="481"/>
      <c r="D86" s="354" t="s">
        <v>138</v>
      </c>
      <c r="E86" s="500" t="s">
        <v>396</v>
      </c>
      <c r="F86" s="501"/>
      <c r="G86" s="501"/>
      <c r="H86" s="501"/>
      <c r="I86" s="501"/>
      <c r="J86" s="501"/>
      <c r="K86" s="501"/>
      <c r="L86" s="501"/>
      <c r="M86" s="501"/>
      <c r="N86" s="501"/>
      <c r="O86" s="501"/>
      <c r="P86" s="501"/>
      <c r="Q86" s="501"/>
      <c r="R86" s="501"/>
      <c r="S86" s="501"/>
      <c r="T86" s="501"/>
      <c r="U86" s="502"/>
    </row>
    <row r="87" spans="2:21" ht="18" thickBot="1" x14ac:dyDescent="0.45">
      <c r="B87" s="480"/>
      <c r="C87" s="481"/>
      <c r="D87" s="353" t="s">
        <v>35</v>
      </c>
      <c r="E87" s="497" t="s">
        <v>397</v>
      </c>
      <c r="F87" s="498"/>
      <c r="G87" s="498"/>
      <c r="H87" s="498"/>
      <c r="I87" s="498"/>
      <c r="J87" s="498"/>
      <c r="K87" s="498"/>
      <c r="L87" s="498"/>
      <c r="M87" s="498"/>
      <c r="N87" s="498"/>
      <c r="O87" s="498"/>
      <c r="P87" s="498"/>
      <c r="Q87" s="498"/>
      <c r="R87" s="498"/>
      <c r="S87" s="498"/>
      <c r="T87" s="498"/>
      <c r="U87" s="499"/>
    </row>
    <row r="88" spans="2:21" ht="18" thickBot="1" x14ac:dyDescent="0.45">
      <c r="B88" s="480"/>
      <c r="C88" s="481"/>
      <c r="D88" s="354" t="s">
        <v>139</v>
      </c>
      <c r="E88" s="500" t="s">
        <v>398</v>
      </c>
      <c r="F88" s="501"/>
      <c r="G88" s="501"/>
      <c r="H88" s="501"/>
      <c r="I88" s="501"/>
      <c r="J88" s="501"/>
      <c r="K88" s="501"/>
      <c r="L88" s="501"/>
      <c r="M88" s="501"/>
      <c r="N88" s="501"/>
      <c r="O88" s="501"/>
      <c r="P88" s="501"/>
      <c r="Q88" s="501"/>
      <c r="R88" s="501"/>
      <c r="S88" s="501"/>
      <c r="T88" s="501"/>
      <c r="U88" s="502"/>
    </row>
    <row r="89" spans="2:21" ht="18" thickBot="1" x14ac:dyDescent="0.45">
      <c r="B89" s="480"/>
      <c r="C89" s="481"/>
      <c r="D89" s="353" t="s">
        <v>140</v>
      </c>
      <c r="E89" s="497" t="s">
        <v>399</v>
      </c>
      <c r="F89" s="498"/>
      <c r="G89" s="498"/>
      <c r="H89" s="498"/>
      <c r="I89" s="498"/>
      <c r="J89" s="498"/>
      <c r="K89" s="498"/>
      <c r="L89" s="498"/>
      <c r="M89" s="498"/>
      <c r="N89" s="498"/>
      <c r="O89" s="498"/>
      <c r="P89" s="498"/>
      <c r="Q89" s="498"/>
      <c r="R89" s="498"/>
      <c r="S89" s="498"/>
      <c r="T89" s="498"/>
      <c r="U89" s="499"/>
    </row>
    <row r="90" spans="2:21" ht="18" thickBot="1" x14ac:dyDescent="0.45">
      <c r="B90" s="480"/>
      <c r="C90" s="481"/>
      <c r="D90" s="354" t="s">
        <v>141</v>
      </c>
      <c r="E90" s="500" t="s">
        <v>400</v>
      </c>
      <c r="F90" s="501"/>
      <c r="G90" s="501"/>
      <c r="H90" s="501"/>
      <c r="I90" s="501"/>
      <c r="J90" s="501"/>
      <c r="K90" s="501"/>
      <c r="L90" s="501"/>
      <c r="M90" s="501"/>
      <c r="N90" s="501"/>
      <c r="O90" s="501"/>
      <c r="P90" s="501"/>
      <c r="Q90" s="501"/>
      <c r="R90" s="501"/>
      <c r="S90" s="501"/>
      <c r="T90" s="501"/>
      <c r="U90" s="502"/>
    </row>
    <row r="91" spans="2:21" ht="18" thickBot="1" x14ac:dyDescent="0.45">
      <c r="B91" s="480"/>
      <c r="C91" s="481"/>
      <c r="D91" s="353" t="s">
        <v>142</v>
      </c>
      <c r="E91" s="497" t="s">
        <v>401</v>
      </c>
      <c r="F91" s="498"/>
      <c r="G91" s="498"/>
      <c r="H91" s="498"/>
      <c r="I91" s="498"/>
      <c r="J91" s="498"/>
      <c r="K91" s="498"/>
      <c r="L91" s="498"/>
      <c r="M91" s="498"/>
      <c r="N91" s="498"/>
      <c r="O91" s="498"/>
      <c r="P91" s="498"/>
      <c r="Q91" s="498"/>
      <c r="R91" s="498"/>
      <c r="S91" s="498"/>
      <c r="T91" s="498"/>
      <c r="U91" s="499"/>
    </row>
    <row r="92" spans="2:21" ht="18" thickBot="1" x14ac:dyDescent="0.45">
      <c r="B92" s="480"/>
      <c r="C92" s="481"/>
      <c r="D92" s="354" t="s">
        <v>41</v>
      </c>
      <c r="E92" s="500" t="s">
        <v>402</v>
      </c>
      <c r="F92" s="501"/>
      <c r="G92" s="501"/>
      <c r="H92" s="501"/>
      <c r="I92" s="501"/>
      <c r="J92" s="501"/>
      <c r="K92" s="501"/>
      <c r="L92" s="501"/>
      <c r="M92" s="501"/>
      <c r="N92" s="501"/>
      <c r="O92" s="501"/>
      <c r="P92" s="501"/>
      <c r="Q92" s="501"/>
      <c r="R92" s="501"/>
      <c r="S92" s="501"/>
      <c r="T92" s="501"/>
      <c r="U92" s="502"/>
    </row>
    <row r="93" spans="2:21" ht="18" thickBot="1" x14ac:dyDescent="0.45">
      <c r="B93" s="480"/>
      <c r="C93" s="481"/>
      <c r="D93" s="353" t="s">
        <v>143</v>
      </c>
      <c r="E93" s="497" t="s">
        <v>403</v>
      </c>
      <c r="F93" s="498"/>
      <c r="G93" s="498"/>
      <c r="H93" s="498"/>
      <c r="I93" s="498"/>
      <c r="J93" s="498"/>
      <c r="K93" s="498"/>
      <c r="L93" s="498"/>
      <c r="M93" s="498"/>
      <c r="N93" s="498"/>
      <c r="O93" s="498"/>
      <c r="P93" s="498"/>
      <c r="Q93" s="498"/>
      <c r="R93" s="498"/>
      <c r="S93" s="498"/>
      <c r="T93" s="498"/>
      <c r="U93" s="499"/>
    </row>
    <row r="94" spans="2:21" ht="18" thickBot="1" x14ac:dyDescent="0.45">
      <c r="B94" s="480"/>
      <c r="C94" s="481"/>
      <c r="D94" s="354" t="s">
        <v>144</v>
      </c>
      <c r="E94" s="500" t="s">
        <v>404</v>
      </c>
      <c r="F94" s="501"/>
      <c r="G94" s="501"/>
      <c r="H94" s="501"/>
      <c r="I94" s="501"/>
      <c r="J94" s="501"/>
      <c r="K94" s="501"/>
      <c r="L94" s="501"/>
      <c r="M94" s="501"/>
      <c r="N94" s="501"/>
      <c r="O94" s="501"/>
      <c r="P94" s="501"/>
      <c r="Q94" s="501"/>
      <c r="R94" s="501"/>
      <c r="S94" s="501"/>
      <c r="T94" s="501"/>
      <c r="U94" s="502"/>
    </row>
    <row r="95" spans="2:21" ht="18" thickBot="1" x14ac:dyDescent="0.45">
      <c r="B95" s="480"/>
      <c r="C95" s="481"/>
      <c r="D95" s="353" t="s">
        <v>145</v>
      </c>
      <c r="E95" s="497" t="s">
        <v>405</v>
      </c>
      <c r="F95" s="498"/>
      <c r="G95" s="498"/>
      <c r="H95" s="498"/>
      <c r="I95" s="498"/>
      <c r="J95" s="498"/>
      <c r="K95" s="498"/>
      <c r="L95" s="498"/>
      <c r="M95" s="498"/>
      <c r="N95" s="498"/>
      <c r="O95" s="498"/>
      <c r="P95" s="498"/>
      <c r="Q95" s="498"/>
      <c r="R95" s="498"/>
      <c r="S95" s="498"/>
      <c r="T95" s="498"/>
      <c r="U95" s="499"/>
    </row>
    <row r="96" spans="2:21" ht="18" thickBot="1" x14ac:dyDescent="0.45">
      <c r="B96" s="480"/>
      <c r="C96" s="481"/>
      <c r="D96" s="355" t="s">
        <v>146</v>
      </c>
      <c r="E96" s="500" t="s">
        <v>406</v>
      </c>
      <c r="F96" s="501"/>
      <c r="G96" s="501"/>
      <c r="H96" s="501"/>
      <c r="I96" s="501"/>
      <c r="J96" s="501"/>
      <c r="K96" s="501"/>
      <c r="L96" s="501"/>
      <c r="M96" s="501"/>
      <c r="N96" s="501"/>
      <c r="O96" s="501"/>
      <c r="P96" s="501"/>
      <c r="Q96" s="501"/>
      <c r="R96" s="501"/>
      <c r="S96" s="501"/>
      <c r="T96" s="501"/>
      <c r="U96" s="502"/>
    </row>
    <row r="97" spans="2:21" ht="18" thickBot="1" x14ac:dyDescent="0.45">
      <c r="B97" s="480"/>
      <c r="C97" s="481"/>
      <c r="D97" s="356" t="s">
        <v>293</v>
      </c>
      <c r="E97" s="503" t="s">
        <v>394</v>
      </c>
      <c r="F97" s="504"/>
      <c r="G97" s="504"/>
      <c r="H97" s="504"/>
      <c r="I97" s="504"/>
      <c r="J97" s="504"/>
      <c r="K97" s="504"/>
      <c r="L97" s="504"/>
      <c r="M97" s="504"/>
      <c r="N97" s="504"/>
      <c r="O97" s="504"/>
      <c r="P97" s="504"/>
      <c r="Q97" s="504"/>
      <c r="R97" s="504"/>
      <c r="S97" s="504"/>
      <c r="T97" s="504"/>
      <c r="U97" s="505"/>
    </row>
    <row r="98" spans="2:21" ht="18" thickBot="1" x14ac:dyDescent="0.45">
      <c r="B98" s="480"/>
      <c r="C98" s="481"/>
      <c r="D98" s="350" t="s">
        <v>294</v>
      </c>
      <c r="E98" s="494" t="s">
        <v>395</v>
      </c>
      <c r="F98" s="495"/>
      <c r="G98" s="495"/>
      <c r="H98" s="495"/>
      <c r="I98" s="495"/>
      <c r="J98" s="495"/>
      <c r="K98" s="495"/>
      <c r="L98" s="495"/>
      <c r="M98" s="495"/>
      <c r="N98" s="495"/>
      <c r="O98" s="495"/>
      <c r="P98" s="495"/>
      <c r="Q98" s="495"/>
      <c r="R98" s="495"/>
      <c r="S98" s="495"/>
      <c r="T98" s="495"/>
      <c r="U98" s="496"/>
    </row>
    <row r="99" spans="2:21" ht="18" thickBot="1" x14ac:dyDescent="0.45">
      <c r="B99" s="480"/>
      <c r="C99" s="481"/>
      <c r="D99" s="345" t="s">
        <v>147</v>
      </c>
      <c r="E99" s="491" t="s">
        <v>396</v>
      </c>
      <c r="F99" s="492"/>
      <c r="G99" s="492"/>
      <c r="H99" s="492"/>
      <c r="I99" s="492"/>
      <c r="J99" s="492"/>
      <c r="K99" s="492"/>
      <c r="L99" s="492"/>
      <c r="M99" s="492"/>
      <c r="N99" s="492"/>
      <c r="O99" s="492"/>
      <c r="P99" s="492"/>
      <c r="Q99" s="492"/>
      <c r="R99" s="492"/>
      <c r="S99" s="492"/>
      <c r="T99" s="492"/>
      <c r="U99" s="493"/>
    </row>
    <row r="100" spans="2:21" ht="18" thickBot="1" x14ac:dyDescent="0.45">
      <c r="B100" s="480"/>
      <c r="C100" s="481"/>
      <c r="D100" s="350" t="s">
        <v>36</v>
      </c>
      <c r="E100" s="494" t="s">
        <v>407</v>
      </c>
      <c r="F100" s="495"/>
      <c r="G100" s="495"/>
      <c r="H100" s="495"/>
      <c r="I100" s="495"/>
      <c r="J100" s="495"/>
      <c r="K100" s="495"/>
      <c r="L100" s="495"/>
      <c r="M100" s="495"/>
      <c r="N100" s="495"/>
      <c r="O100" s="495"/>
      <c r="P100" s="495"/>
      <c r="Q100" s="495"/>
      <c r="R100" s="495"/>
      <c r="S100" s="495"/>
      <c r="T100" s="495"/>
      <c r="U100" s="496"/>
    </row>
    <row r="101" spans="2:21" ht="18" thickBot="1" x14ac:dyDescent="0.45">
      <c r="B101" s="480"/>
      <c r="C101" s="481"/>
      <c r="D101" s="345" t="s">
        <v>148</v>
      </c>
      <c r="E101" s="491" t="s">
        <v>398</v>
      </c>
      <c r="F101" s="492"/>
      <c r="G101" s="492"/>
      <c r="H101" s="492"/>
      <c r="I101" s="492"/>
      <c r="J101" s="492"/>
      <c r="K101" s="492"/>
      <c r="L101" s="492"/>
      <c r="M101" s="492"/>
      <c r="N101" s="492"/>
      <c r="O101" s="492"/>
      <c r="P101" s="492"/>
      <c r="Q101" s="492"/>
      <c r="R101" s="492"/>
      <c r="S101" s="492"/>
      <c r="T101" s="492"/>
      <c r="U101" s="493"/>
    </row>
    <row r="102" spans="2:21" ht="18" thickBot="1" x14ac:dyDescent="0.45">
      <c r="B102" s="480"/>
      <c r="C102" s="481"/>
      <c r="D102" s="350" t="s">
        <v>149</v>
      </c>
      <c r="E102" s="494" t="s">
        <v>399</v>
      </c>
      <c r="F102" s="495"/>
      <c r="G102" s="495"/>
      <c r="H102" s="495"/>
      <c r="I102" s="495"/>
      <c r="J102" s="495"/>
      <c r="K102" s="495"/>
      <c r="L102" s="495"/>
      <c r="M102" s="495"/>
      <c r="N102" s="495"/>
      <c r="O102" s="495"/>
      <c r="P102" s="495"/>
      <c r="Q102" s="495"/>
      <c r="R102" s="495"/>
      <c r="S102" s="495"/>
      <c r="T102" s="495"/>
      <c r="U102" s="496"/>
    </row>
    <row r="103" spans="2:21" ht="18" thickBot="1" x14ac:dyDescent="0.45">
      <c r="B103" s="480"/>
      <c r="C103" s="481"/>
      <c r="D103" s="345" t="s">
        <v>150</v>
      </c>
      <c r="E103" s="491" t="s">
        <v>400</v>
      </c>
      <c r="F103" s="492"/>
      <c r="G103" s="492"/>
      <c r="H103" s="492"/>
      <c r="I103" s="492"/>
      <c r="J103" s="492"/>
      <c r="K103" s="492"/>
      <c r="L103" s="492"/>
      <c r="M103" s="492"/>
      <c r="N103" s="492"/>
      <c r="O103" s="492"/>
      <c r="P103" s="492"/>
      <c r="Q103" s="492"/>
      <c r="R103" s="492"/>
      <c r="S103" s="492"/>
      <c r="T103" s="492"/>
      <c r="U103" s="493"/>
    </row>
    <row r="104" spans="2:21" ht="18" thickBot="1" x14ac:dyDescent="0.45">
      <c r="B104" s="480"/>
      <c r="C104" s="481"/>
      <c r="D104" s="350" t="s">
        <v>142</v>
      </c>
      <c r="E104" s="494" t="s">
        <v>401</v>
      </c>
      <c r="F104" s="495"/>
      <c r="G104" s="495"/>
      <c r="H104" s="495"/>
      <c r="I104" s="495"/>
      <c r="J104" s="495"/>
      <c r="K104" s="495"/>
      <c r="L104" s="495"/>
      <c r="M104" s="495"/>
      <c r="N104" s="495"/>
      <c r="O104" s="495"/>
      <c r="P104" s="495"/>
      <c r="Q104" s="495"/>
      <c r="R104" s="495"/>
      <c r="S104" s="495"/>
      <c r="T104" s="495"/>
      <c r="U104" s="496"/>
    </row>
    <row r="105" spans="2:21" ht="18" thickBot="1" x14ac:dyDescent="0.45">
      <c r="B105" s="480"/>
      <c r="C105" s="481"/>
      <c r="D105" s="345" t="s">
        <v>42</v>
      </c>
      <c r="E105" s="491" t="s">
        <v>402</v>
      </c>
      <c r="F105" s="492"/>
      <c r="G105" s="492"/>
      <c r="H105" s="492"/>
      <c r="I105" s="492"/>
      <c r="J105" s="492"/>
      <c r="K105" s="492"/>
      <c r="L105" s="492"/>
      <c r="M105" s="492"/>
      <c r="N105" s="492"/>
      <c r="O105" s="492"/>
      <c r="P105" s="492"/>
      <c r="Q105" s="492"/>
      <c r="R105" s="492"/>
      <c r="S105" s="492"/>
      <c r="T105" s="492"/>
      <c r="U105" s="493"/>
    </row>
    <row r="106" spans="2:21" ht="18" thickBot="1" x14ac:dyDescent="0.45">
      <c r="B106" s="480"/>
      <c r="C106" s="481"/>
      <c r="D106" s="350" t="s">
        <v>151</v>
      </c>
      <c r="E106" s="494" t="s">
        <v>403</v>
      </c>
      <c r="F106" s="495"/>
      <c r="G106" s="495"/>
      <c r="H106" s="495"/>
      <c r="I106" s="495"/>
      <c r="J106" s="495"/>
      <c r="K106" s="495"/>
      <c r="L106" s="495"/>
      <c r="M106" s="495"/>
      <c r="N106" s="495"/>
      <c r="O106" s="495"/>
      <c r="P106" s="495"/>
      <c r="Q106" s="495"/>
      <c r="R106" s="495"/>
      <c r="S106" s="495"/>
      <c r="T106" s="495"/>
      <c r="U106" s="496"/>
    </row>
    <row r="107" spans="2:21" ht="18" thickBot="1" x14ac:dyDescent="0.45">
      <c r="B107" s="480"/>
      <c r="C107" s="481"/>
      <c r="D107" s="345" t="s">
        <v>152</v>
      </c>
      <c r="E107" s="491" t="s">
        <v>404</v>
      </c>
      <c r="F107" s="492"/>
      <c r="G107" s="492"/>
      <c r="H107" s="492"/>
      <c r="I107" s="492"/>
      <c r="J107" s="492"/>
      <c r="K107" s="492"/>
      <c r="L107" s="492"/>
      <c r="M107" s="492"/>
      <c r="N107" s="492"/>
      <c r="O107" s="492"/>
      <c r="P107" s="492"/>
      <c r="Q107" s="492"/>
      <c r="R107" s="492"/>
      <c r="S107" s="492"/>
      <c r="T107" s="492"/>
      <c r="U107" s="493"/>
    </row>
    <row r="108" spans="2:21" ht="18" thickBot="1" x14ac:dyDescent="0.45">
      <c r="B108" s="480"/>
      <c r="C108" s="481"/>
      <c r="D108" s="350" t="s">
        <v>153</v>
      </c>
      <c r="E108" s="494" t="s">
        <v>405</v>
      </c>
      <c r="F108" s="495"/>
      <c r="G108" s="495"/>
      <c r="H108" s="495"/>
      <c r="I108" s="495"/>
      <c r="J108" s="495"/>
      <c r="K108" s="495"/>
      <c r="L108" s="495"/>
      <c r="M108" s="495"/>
      <c r="N108" s="495"/>
      <c r="O108" s="495"/>
      <c r="P108" s="495"/>
      <c r="Q108" s="495"/>
      <c r="R108" s="495"/>
      <c r="S108" s="495"/>
      <c r="T108" s="495"/>
      <c r="U108" s="496"/>
    </row>
    <row r="109" spans="2:21" ht="18" thickBot="1" x14ac:dyDescent="0.45">
      <c r="B109" s="480"/>
      <c r="C109" s="481"/>
      <c r="D109" s="345" t="s">
        <v>154</v>
      </c>
      <c r="E109" s="491" t="s">
        <v>406</v>
      </c>
      <c r="F109" s="492"/>
      <c r="G109" s="492"/>
      <c r="H109" s="492"/>
      <c r="I109" s="492"/>
      <c r="J109" s="492"/>
      <c r="K109" s="492"/>
      <c r="L109" s="492"/>
      <c r="M109" s="492"/>
      <c r="N109" s="492"/>
      <c r="O109" s="492"/>
      <c r="P109" s="492"/>
      <c r="Q109" s="492"/>
      <c r="R109" s="492"/>
      <c r="S109" s="492"/>
      <c r="T109" s="492"/>
      <c r="U109" s="493"/>
    </row>
    <row r="110" spans="2:21" ht="18" thickBot="1" x14ac:dyDescent="0.45">
      <c r="B110" s="480"/>
      <c r="C110" s="481"/>
      <c r="D110" s="350" t="s">
        <v>295</v>
      </c>
      <c r="E110" s="494" t="s">
        <v>394</v>
      </c>
      <c r="F110" s="495"/>
      <c r="G110" s="495"/>
      <c r="H110" s="495"/>
      <c r="I110" s="495"/>
      <c r="J110" s="495"/>
      <c r="K110" s="495"/>
      <c r="L110" s="495"/>
      <c r="M110" s="495"/>
      <c r="N110" s="495"/>
      <c r="O110" s="495"/>
      <c r="P110" s="495"/>
      <c r="Q110" s="495"/>
      <c r="R110" s="495"/>
      <c r="S110" s="495"/>
      <c r="T110" s="495"/>
      <c r="U110" s="496"/>
    </row>
    <row r="111" spans="2:21" ht="18" thickBot="1" x14ac:dyDescent="0.45">
      <c r="B111" s="480"/>
      <c r="C111" s="481"/>
      <c r="D111" s="345" t="s">
        <v>296</v>
      </c>
      <c r="E111" s="491" t="s">
        <v>395</v>
      </c>
      <c r="F111" s="492"/>
      <c r="G111" s="492"/>
      <c r="H111" s="492"/>
      <c r="I111" s="492"/>
      <c r="J111" s="492"/>
      <c r="K111" s="492"/>
      <c r="L111" s="492"/>
      <c r="M111" s="492"/>
      <c r="N111" s="492"/>
      <c r="O111" s="492"/>
      <c r="P111" s="492"/>
      <c r="Q111" s="492"/>
      <c r="R111" s="492"/>
      <c r="S111" s="492"/>
      <c r="T111" s="492"/>
      <c r="U111" s="493"/>
    </row>
    <row r="112" spans="2:21" ht="18" thickBot="1" x14ac:dyDescent="0.45">
      <c r="B112" s="480"/>
      <c r="C112" s="481"/>
      <c r="D112" s="350" t="s">
        <v>155</v>
      </c>
      <c r="E112" s="494" t="s">
        <v>396</v>
      </c>
      <c r="F112" s="495"/>
      <c r="G112" s="495"/>
      <c r="H112" s="495"/>
      <c r="I112" s="495"/>
      <c r="J112" s="495"/>
      <c r="K112" s="495"/>
      <c r="L112" s="495"/>
      <c r="M112" s="495"/>
      <c r="N112" s="495"/>
      <c r="O112" s="495"/>
      <c r="P112" s="495"/>
      <c r="Q112" s="495"/>
      <c r="R112" s="495"/>
      <c r="S112" s="495"/>
      <c r="T112" s="495"/>
      <c r="U112" s="496"/>
    </row>
    <row r="113" spans="2:21" ht="18" thickBot="1" x14ac:dyDescent="0.45">
      <c r="B113" s="480"/>
      <c r="C113" s="481"/>
      <c r="D113" s="345" t="s">
        <v>37</v>
      </c>
      <c r="E113" s="491" t="s">
        <v>408</v>
      </c>
      <c r="F113" s="492"/>
      <c r="G113" s="492"/>
      <c r="H113" s="492"/>
      <c r="I113" s="492"/>
      <c r="J113" s="492"/>
      <c r="K113" s="492"/>
      <c r="L113" s="492"/>
      <c r="M113" s="492"/>
      <c r="N113" s="492"/>
      <c r="O113" s="492"/>
      <c r="P113" s="492"/>
      <c r="Q113" s="492"/>
      <c r="R113" s="492"/>
      <c r="S113" s="492"/>
      <c r="T113" s="492"/>
      <c r="U113" s="493"/>
    </row>
    <row r="114" spans="2:21" ht="18" thickBot="1" x14ac:dyDescent="0.45">
      <c r="B114" s="480"/>
      <c r="C114" s="481"/>
      <c r="D114" s="350" t="s">
        <v>156</v>
      </c>
      <c r="E114" s="494" t="s">
        <v>398</v>
      </c>
      <c r="F114" s="495"/>
      <c r="G114" s="495"/>
      <c r="H114" s="495"/>
      <c r="I114" s="495"/>
      <c r="J114" s="495"/>
      <c r="K114" s="495"/>
      <c r="L114" s="495"/>
      <c r="M114" s="495"/>
      <c r="N114" s="495"/>
      <c r="O114" s="495"/>
      <c r="P114" s="495"/>
      <c r="Q114" s="495"/>
      <c r="R114" s="495"/>
      <c r="S114" s="495"/>
      <c r="T114" s="495"/>
      <c r="U114" s="496"/>
    </row>
    <row r="115" spans="2:21" ht="18" thickBot="1" x14ac:dyDescent="0.45">
      <c r="B115" s="480"/>
      <c r="C115" s="481"/>
      <c r="D115" s="345" t="s">
        <v>157</v>
      </c>
      <c r="E115" s="491" t="s">
        <v>399</v>
      </c>
      <c r="F115" s="492"/>
      <c r="G115" s="492"/>
      <c r="H115" s="492"/>
      <c r="I115" s="492"/>
      <c r="J115" s="492"/>
      <c r="K115" s="492"/>
      <c r="L115" s="492"/>
      <c r="M115" s="492"/>
      <c r="N115" s="492"/>
      <c r="O115" s="492"/>
      <c r="P115" s="492"/>
      <c r="Q115" s="492"/>
      <c r="R115" s="492"/>
      <c r="S115" s="492"/>
      <c r="T115" s="492"/>
      <c r="U115" s="493"/>
    </row>
    <row r="116" spans="2:21" ht="18" thickBot="1" x14ac:dyDescent="0.45">
      <c r="B116" s="480"/>
      <c r="C116" s="481"/>
      <c r="D116" s="350" t="s">
        <v>158</v>
      </c>
      <c r="E116" s="494" t="s">
        <v>400</v>
      </c>
      <c r="F116" s="495"/>
      <c r="G116" s="495"/>
      <c r="H116" s="495"/>
      <c r="I116" s="495"/>
      <c r="J116" s="495"/>
      <c r="K116" s="495"/>
      <c r="L116" s="495"/>
      <c r="M116" s="495"/>
      <c r="N116" s="495"/>
      <c r="O116" s="495"/>
      <c r="P116" s="495"/>
      <c r="Q116" s="495"/>
      <c r="R116" s="495"/>
      <c r="S116" s="495"/>
      <c r="T116" s="495"/>
      <c r="U116" s="496"/>
    </row>
    <row r="117" spans="2:21" ht="18" thickBot="1" x14ac:dyDescent="0.45">
      <c r="B117" s="480"/>
      <c r="C117" s="481"/>
      <c r="D117" s="345" t="s">
        <v>142</v>
      </c>
      <c r="E117" s="491" t="s">
        <v>401</v>
      </c>
      <c r="F117" s="492"/>
      <c r="G117" s="492"/>
      <c r="H117" s="492"/>
      <c r="I117" s="492"/>
      <c r="J117" s="492"/>
      <c r="K117" s="492"/>
      <c r="L117" s="492"/>
      <c r="M117" s="492"/>
      <c r="N117" s="492"/>
      <c r="O117" s="492"/>
      <c r="P117" s="492"/>
      <c r="Q117" s="492"/>
      <c r="R117" s="492"/>
      <c r="S117" s="492"/>
      <c r="T117" s="492"/>
      <c r="U117" s="493"/>
    </row>
    <row r="118" spans="2:21" ht="18" thickBot="1" x14ac:dyDescent="0.45">
      <c r="B118" s="480"/>
      <c r="C118" s="481"/>
      <c r="D118" s="350" t="s">
        <v>43</v>
      </c>
      <c r="E118" s="494" t="s">
        <v>402</v>
      </c>
      <c r="F118" s="495"/>
      <c r="G118" s="495"/>
      <c r="H118" s="495"/>
      <c r="I118" s="495"/>
      <c r="J118" s="495"/>
      <c r="K118" s="495"/>
      <c r="L118" s="495"/>
      <c r="M118" s="495"/>
      <c r="N118" s="495"/>
      <c r="O118" s="495"/>
      <c r="P118" s="495"/>
      <c r="Q118" s="495"/>
      <c r="R118" s="495"/>
      <c r="S118" s="495"/>
      <c r="T118" s="495"/>
      <c r="U118" s="496"/>
    </row>
    <row r="119" spans="2:21" ht="18" thickBot="1" x14ac:dyDescent="0.45">
      <c r="B119" s="480"/>
      <c r="C119" s="481"/>
      <c r="D119" s="345" t="s">
        <v>159</v>
      </c>
      <c r="E119" s="491" t="s">
        <v>403</v>
      </c>
      <c r="F119" s="492"/>
      <c r="G119" s="492"/>
      <c r="H119" s="492"/>
      <c r="I119" s="492"/>
      <c r="J119" s="492"/>
      <c r="K119" s="492"/>
      <c r="L119" s="492"/>
      <c r="M119" s="492"/>
      <c r="N119" s="492"/>
      <c r="O119" s="492"/>
      <c r="P119" s="492"/>
      <c r="Q119" s="492"/>
      <c r="R119" s="492"/>
      <c r="S119" s="492"/>
      <c r="T119" s="492"/>
      <c r="U119" s="493"/>
    </row>
    <row r="120" spans="2:21" ht="18" thickBot="1" x14ac:dyDescent="0.45">
      <c r="B120" s="480"/>
      <c r="C120" s="481"/>
      <c r="D120" s="350" t="s">
        <v>160</v>
      </c>
      <c r="E120" s="494" t="s">
        <v>404</v>
      </c>
      <c r="F120" s="495"/>
      <c r="G120" s="495"/>
      <c r="H120" s="495"/>
      <c r="I120" s="495"/>
      <c r="J120" s="495"/>
      <c r="K120" s="495"/>
      <c r="L120" s="495"/>
      <c r="M120" s="495"/>
      <c r="N120" s="495"/>
      <c r="O120" s="495"/>
      <c r="P120" s="495"/>
      <c r="Q120" s="495"/>
      <c r="R120" s="495"/>
      <c r="S120" s="495"/>
      <c r="T120" s="495"/>
      <c r="U120" s="496"/>
    </row>
    <row r="121" spans="2:21" ht="18" thickBot="1" x14ac:dyDescent="0.45">
      <c r="B121" s="480"/>
      <c r="C121" s="481"/>
      <c r="D121" s="345" t="s">
        <v>161</v>
      </c>
      <c r="E121" s="491" t="s">
        <v>405</v>
      </c>
      <c r="F121" s="492"/>
      <c r="G121" s="492"/>
      <c r="H121" s="492"/>
      <c r="I121" s="492"/>
      <c r="J121" s="492"/>
      <c r="K121" s="492"/>
      <c r="L121" s="492"/>
      <c r="M121" s="492"/>
      <c r="N121" s="492"/>
      <c r="O121" s="492"/>
      <c r="P121" s="492"/>
      <c r="Q121" s="492"/>
      <c r="R121" s="492"/>
      <c r="S121" s="492"/>
      <c r="T121" s="492"/>
      <c r="U121" s="493"/>
    </row>
    <row r="122" spans="2:21" ht="18" thickBot="1" x14ac:dyDescent="0.45">
      <c r="B122" s="480"/>
      <c r="C122" s="481"/>
      <c r="D122" s="350" t="s">
        <v>162</v>
      </c>
      <c r="E122" s="494" t="s">
        <v>406</v>
      </c>
      <c r="F122" s="495"/>
      <c r="G122" s="495"/>
      <c r="H122" s="495"/>
      <c r="I122" s="495"/>
      <c r="J122" s="495"/>
      <c r="K122" s="495"/>
      <c r="L122" s="495"/>
      <c r="M122" s="495"/>
      <c r="N122" s="495"/>
      <c r="O122" s="495"/>
      <c r="P122" s="495"/>
      <c r="Q122" s="495"/>
      <c r="R122" s="495"/>
      <c r="S122" s="495"/>
      <c r="T122" s="495"/>
      <c r="U122" s="496"/>
    </row>
    <row r="123" spans="2:21" ht="18" thickBot="1" x14ac:dyDescent="0.45">
      <c r="B123" s="480"/>
      <c r="C123" s="481"/>
      <c r="D123" s="345" t="s">
        <v>297</v>
      </c>
      <c r="E123" s="491" t="s">
        <v>395</v>
      </c>
      <c r="F123" s="492"/>
      <c r="G123" s="492"/>
      <c r="H123" s="492"/>
      <c r="I123" s="492"/>
      <c r="J123" s="492"/>
      <c r="K123" s="492"/>
      <c r="L123" s="492"/>
      <c r="M123" s="492"/>
      <c r="N123" s="492"/>
      <c r="O123" s="492"/>
      <c r="P123" s="492"/>
      <c r="Q123" s="492"/>
      <c r="R123" s="492"/>
      <c r="S123" s="492"/>
      <c r="T123" s="492"/>
      <c r="U123" s="493"/>
    </row>
    <row r="124" spans="2:21" ht="18" thickBot="1" x14ac:dyDescent="0.45">
      <c r="B124" s="480"/>
      <c r="C124" s="481"/>
      <c r="D124" s="350" t="s">
        <v>298</v>
      </c>
      <c r="E124" s="494" t="s">
        <v>396</v>
      </c>
      <c r="F124" s="495"/>
      <c r="G124" s="495"/>
      <c r="H124" s="495"/>
      <c r="I124" s="495"/>
      <c r="J124" s="495"/>
      <c r="K124" s="495"/>
      <c r="L124" s="495"/>
      <c r="M124" s="495"/>
      <c r="N124" s="495"/>
      <c r="O124" s="495"/>
      <c r="P124" s="495"/>
      <c r="Q124" s="495"/>
      <c r="R124" s="495"/>
      <c r="S124" s="495"/>
      <c r="T124" s="495"/>
      <c r="U124" s="496"/>
    </row>
    <row r="125" spans="2:21" ht="18" thickBot="1" x14ac:dyDescent="0.45">
      <c r="B125" s="480"/>
      <c r="C125" s="481"/>
      <c r="D125" s="345" t="s">
        <v>163</v>
      </c>
      <c r="E125" s="491" t="s">
        <v>409</v>
      </c>
      <c r="F125" s="492"/>
      <c r="G125" s="492"/>
      <c r="H125" s="492"/>
      <c r="I125" s="492"/>
      <c r="J125" s="492"/>
      <c r="K125" s="492"/>
      <c r="L125" s="492"/>
      <c r="M125" s="492"/>
      <c r="N125" s="492"/>
      <c r="O125" s="492"/>
      <c r="P125" s="492"/>
      <c r="Q125" s="492"/>
      <c r="R125" s="492"/>
      <c r="S125" s="492"/>
      <c r="T125" s="492"/>
      <c r="U125" s="493"/>
    </row>
    <row r="126" spans="2:21" ht="18" thickBot="1" x14ac:dyDescent="0.45">
      <c r="B126" s="480"/>
      <c r="C126" s="481"/>
      <c r="D126" s="350" t="s">
        <v>164</v>
      </c>
      <c r="E126" s="494" t="s">
        <v>398</v>
      </c>
      <c r="F126" s="495"/>
      <c r="G126" s="495"/>
      <c r="H126" s="495"/>
      <c r="I126" s="495"/>
      <c r="J126" s="495"/>
      <c r="K126" s="495"/>
      <c r="L126" s="495"/>
      <c r="M126" s="495"/>
      <c r="N126" s="495"/>
      <c r="O126" s="495"/>
      <c r="P126" s="495"/>
      <c r="Q126" s="495"/>
      <c r="R126" s="495"/>
      <c r="S126" s="495"/>
      <c r="T126" s="495"/>
      <c r="U126" s="496"/>
    </row>
    <row r="127" spans="2:21" ht="18" thickBot="1" x14ac:dyDescent="0.45">
      <c r="B127" s="480"/>
      <c r="C127" s="481"/>
      <c r="D127" s="345" t="s">
        <v>165</v>
      </c>
      <c r="E127" s="491" t="s">
        <v>399</v>
      </c>
      <c r="F127" s="492"/>
      <c r="G127" s="492"/>
      <c r="H127" s="492"/>
      <c r="I127" s="492"/>
      <c r="J127" s="492"/>
      <c r="K127" s="492"/>
      <c r="L127" s="492"/>
      <c r="M127" s="492"/>
      <c r="N127" s="492"/>
      <c r="O127" s="492"/>
      <c r="P127" s="492"/>
      <c r="Q127" s="492"/>
      <c r="R127" s="492"/>
      <c r="S127" s="492"/>
      <c r="T127" s="492"/>
      <c r="U127" s="493"/>
    </row>
    <row r="128" spans="2:21" ht="18" thickBot="1" x14ac:dyDescent="0.45">
      <c r="B128" s="480"/>
      <c r="C128" s="481"/>
      <c r="D128" s="350" t="s">
        <v>166</v>
      </c>
      <c r="E128" s="494" t="s">
        <v>400</v>
      </c>
      <c r="F128" s="495"/>
      <c r="G128" s="495"/>
      <c r="H128" s="495"/>
      <c r="I128" s="495"/>
      <c r="J128" s="495"/>
      <c r="K128" s="495"/>
      <c r="L128" s="495"/>
      <c r="M128" s="495"/>
      <c r="N128" s="495"/>
      <c r="O128" s="495"/>
      <c r="P128" s="495"/>
      <c r="Q128" s="495"/>
      <c r="R128" s="495"/>
      <c r="S128" s="495"/>
      <c r="T128" s="495"/>
      <c r="U128" s="496"/>
    </row>
    <row r="129" spans="2:21" ht="18" thickBot="1" x14ac:dyDescent="0.45">
      <c r="B129" s="480"/>
      <c r="C129" s="481"/>
      <c r="D129" s="345" t="s">
        <v>167</v>
      </c>
      <c r="E129" s="491" t="s">
        <v>401</v>
      </c>
      <c r="F129" s="492"/>
      <c r="G129" s="492"/>
      <c r="H129" s="492"/>
      <c r="I129" s="492"/>
      <c r="J129" s="492"/>
      <c r="K129" s="492"/>
      <c r="L129" s="492"/>
      <c r="M129" s="492"/>
      <c r="N129" s="492"/>
      <c r="O129" s="492"/>
      <c r="P129" s="492"/>
      <c r="Q129" s="492"/>
      <c r="R129" s="492"/>
      <c r="S129" s="492"/>
      <c r="T129" s="492"/>
      <c r="U129" s="493"/>
    </row>
    <row r="130" spans="2:21" ht="18" thickBot="1" x14ac:dyDescent="0.45">
      <c r="B130" s="480"/>
      <c r="C130" s="481"/>
      <c r="D130" s="350" t="s">
        <v>168</v>
      </c>
      <c r="E130" s="494" t="s">
        <v>402</v>
      </c>
      <c r="F130" s="495"/>
      <c r="G130" s="495"/>
      <c r="H130" s="495"/>
      <c r="I130" s="495"/>
      <c r="J130" s="495"/>
      <c r="K130" s="495"/>
      <c r="L130" s="495"/>
      <c r="M130" s="495"/>
      <c r="N130" s="495"/>
      <c r="O130" s="495"/>
      <c r="P130" s="495"/>
      <c r="Q130" s="495"/>
      <c r="R130" s="495"/>
      <c r="S130" s="495"/>
      <c r="T130" s="495"/>
      <c r="U130" s="496"/>
    </row>
    <row r="131" spans="2:21" ht="18" thickBot="1" x14ac:dyDescent="0.45">
      <c r="B131" s="482"/>
      <c r="C131" s="483"/>
      <c r="D131" s="345" t="s">
        <v>169</v>
      </c>
      <c r="E131" s="491" t="s">
        <v>403</v>
      </c>
      <c r="F131" s="492"/>
      <c r="G131" s="492"/>
      <c r="H131" s="492"/>
      <c r="I131" s="492"/>
      <c r="J131" s="492"/>
      <c r="K131" s="492"/>
      <c r="L131" s="492"/>
      <c r="M131" s="492"/>
      <c r="N131" s="492"/>
      <c r="O131" s="492"/>
      <c r="P131" s="492"/>
      <c r="Q131" s="492"/>
      <c r="R131" s="492"/>
      <c r="S131" s="492"/>
      <c r="T131" s="492"/>
      <c r="U131" s="493"/>
    </row>
    <row r="132" spans="2:21" ht="29.25" thickBot="1" x14ac:dyDescent="0.45">
      <c r="B132" s="478" t="s">
        <v>170</v>
      </c>
      <c r="C132" s="479"/>
      <c r="D132" s="350" t="s">
        <v>171</v>
      </c>
      <c r="E132" s="494" t="s">
        <v>410</v>
      </c>
      <c r="F132" s="495"/>
      <c r="G132" s="495"/>
      <c r="H132" s="495"/>
      <c r="I132" s="495"/>
      <c r="J132" s="495"/>
      <c r="K132" s="495"/>
      <c r="L132" s="495"/>
      <c r="M132" s="495"/>
      <c r="N132" s="495"/>
      <c r="O132" s="495"/>
      <c r="P132" s="495"/>
      <c r="Q132" s="495"/>
      <c r="R132" s="495"/>
      <c r="S132" s="495"/>
      <c r="T132" s="495"/>
      <c r="U132" s="496"/>
    </row>
    <row r="133" spans="2:21" ht="29.25" thickBot="1" x14ac:dyDescent="0.45">
      <c r="B133" s="480"/>
      <c r="C133" s="481"/>
      <c r="D133" s="345" t="s">
        <v>172</v>
      </c>
      <c r="E133" s="491" t="s">
        <v>411</v>
      </c>
      <c r="F133" s="492"/>
      <c r="G133" s="492"/>
      <c r="H133" s="492"/>
      <c r="I133" s="492"/>
      <c r="J133" s="492"/>
      <c r="K133" s="492"/>
      <c r="L133" s="492"/>
      <c r="M133" s="492"/>
      <c r="N133" s="492"/>
      <c r="O133" s="492"/>
      <c r="P133" s="492"/>
      <c r="Q133" s="492"/>
      <c r="R133" s="492"/>
      <c r="S133" s="492"/>
      <c r="T133" s="492"/>
      <c r="U133" s="493"/>
    </row>
    <row r="134" spans="2:21" ht="18" thickBot="1" x14ac:dyDescent="0.45">
      <c r="B134" s="480"/>
      <c r="C134" s="481"/>
      <c r="D134" s="350" t="s">
        <v>173</v>
      </c>
      <c r="E134" s="494" t="s">
        <v>412</v>
      </c>
      <c r="F134" s="495"/>
      <c r="G134" s="495"/>
      <c r="H134" s="495"/>
      <c r="I134" s="495"/>
      <c r="J134" s="495"/>
      <c r="K134" s="495"/>
      <c r="L134" s="495"/>
      <c r="M134" s="495"/>
      <c r="N134" s="495"/>
      <c r="O134" s="495"/>
      <c r="P134" s="495"/>
      <c r="Q134" s="495"/>
      <c r="R134" s="495"/>
      <c r="S134" s="495"/>
      <c r="T134" s="495"/>
      <c r="U134" s="496"/>
    </row>
    <row r="135" spans="2:21" ht="43.5" thickBot="1" x14ac:dyDescent="0.45">
      <c r="B135" s="482"/>
      <c r="C135" s="483"/>
      <c r="D135" s="345" t="s">
        <v>220</v>
      </c>
      <c r="E135" s="491" t="s">
        <v>413</v>
      </c>
      <c r="F135" s="492"/>
      <c r="G135" s="492"/>
      <c r="H135" s="492"/>
      <c r="I135" s="492"/>
      <c r="J135" s="492"/>
      <c r="K135" s="492"/>
      <c r="L135" s="492"/>
      <c r="M135" s="492"/>
      <c r="N135" s="492"/>
      <c r="O135" s="492"/>
      <c r="P135" s="492"/>
      <c r="Q135" s="492"/>
      <c r="R135" s="492"/>
      <c r="S135" s="492"/>
      <c r="T135" s="492"/>
      <c r="U135" s="493"/>
    </row>
    <row r="136" spans="2:21" ht="18" thickBot="1" x14ac:dyDescent="0.45">
      <c r="B136" s="478" t="s">
        <v>40</v>
      </c>
      <c r="C136" s="479"/>
      <c r="D136" s="350" t="s">
        <v>44</v>
      </c>
      <c r="E136" s="494" t="s">
        <v>399</v>
      </c>
      <c r="F136" s="495"/>
      <c r="G136" s="495"/>
      <c r="H136" s="495"/>
      <c r="I136" s="495"/>
      <c r="J136" s="495"/>
      <c r="K136" s="495"/>
      <c r="L136" s="495"/>
      <c r="M136" s="495"/>
      <c r="N136" s="495"/>
      <c r="O136" s="495"/>
      <c r="P136" s="495"/>
      <c r="Q136" s="495"/>
      <c r="R136" s="495"/>
      <c r="S136" s="495"/>
      <c r="T136" s="495"/>
      <c r="U136" s="496"/>
    </row>
    <row r="137" spans="2:21" ht="18" thickBot="1" x14ac:dyDescent="0.45">
      <c r="B137" s="480"/>
      <c r="C137" s="481"/>
      <c r="D137" s="345" t="s">
        <v>20</v>
      </c>
      <c r="E137" s="491" t="s">
        <v>414</v>
      </c>
      <c r="F137" s="492"/>
      <c r="G137" s="492"/>
      <c r="H137" s="492"/>
      <c r="I137" s="492"/>
      <c r="J137" s="492"/>
      <c r="K137" s="492"/>
      <c r="L137" s="492"/>
      <c r="M137" s="492"/>
      <c r="N137" s="492"/>
      <c r="O137" s="492"/>
      <c r="P137" s="492"/>
      <c r="Q137" s="492"/>
      <c r="R137" s="492"/>
      <c r="S137" s="492"/>
      <c r="T137" s="492"/>
      <c r="U137" s="493"/>
    </row>
    <row r="138" spans="2:21" ht="29.25" thickBot="1" x14ac:dyDescent="0.45">
      <c r="B138" s="480"/>
      <c r="C138" s="481"/>
      <c r="D138" s="350" t="s">
        <v>64</v>
      </c>
      <c r="E138" s="494" t="s">
        <v>415</v>
      </c>
      <c r="F138" s="495"/>
      <c r="G138" s="495"/>
      <c r="H138" s="495"/>
      <c r="I138" s="495"/>
      <c r="J138" s="495"/>
      <c r="K138" s="495"/>
      <c r="L138" s="495"/>
      <c r="M138" s="495"/>
      <c r="N138" s="495"/>
      <c r="O138" s="495"/>
      <c r="P138" s="495"/>
      <c r="Q138" s="495"/>
      <c r="R138" s="495"/>
      <c r="S138" s="495"/>
      <c r="T138" s="495"/>
      <c r="U138" s="496"/>
    </row>
    <row r="139" spans="2:21" ht="18" thickBot="1" x14ac:dyDescent="0.45">
      <c r="B139" s="480"/>
      <c r="C139" s="481"/>
      <c r="D139" s="345" t="s">
        <v>25</v>
      </c>
      <c r="E139" s="491" t="s">
        <v>416</v>
      </c>
      <c r="F139" s="492"/>
      <c r="G139" s="492"/>
      <c r="H139" s="492"/>
      <c r="I139" s="492"/>
      <c r="J139" s="492"/>
      <c r="K139" s="492"/>
      <c r="L139" s="492"/>
      <c r="M139" s="492"/>
      <c r="N139" s="492"/>
      <c r="O139" s="492"/>
      <c r="P139" s="492"/>
      <c r="Q139" s="492"/>
      <c r="R139" s="492"/>
      <c r="S139" s="492"/>
      <c r="T139" s="492"/>
      <c r="U139" s="493"/>
    </row>
    <row r="140" spans="2:21" ht="18" thickBot="1" x14ac:dyDescent="0.45">
      <c r="B140" s="480"/>
      <c r="C140" s="481"/>
      <c r="D140" s="350" t="s">
        <v>45</v>
      </c>
      <c r="E140" s="494" t="s">
        <v>399</v>
      </c>
      <c r="F140" s="495"/>
      <c r="G140" s="495"/>
      <c r="H140" s="495"/>
      <c r="I140" s="495"/>
      <c r="J140" s="495"/>
      <c r="K140" s="495"/>
      <c r="L140" s="495"/>
      <c r="M140" s="495"/>
      <c r="N140" s="495"/>
      <c r="O140" s="495"/>
      <c r="P140" s="495"/>
      <c r="Q140" s="495"/>
      <c r="R140" s="495"/>
      <c r="S140" s="495"/>
      <c r="T140" s="495"/>
      <c r="U140" s="496"/>
    </row>
    <row r="141" spans="2:21" ht="18" thickBot="1" x14ac:dyDescent="0.45">
      <c r="B141" s="480"/>
      <c r="C141" s="481"/>
      <c r="D141" s="345" t="s">
        <v>46</v>
      </c>
      <c r="E141" s="491" t="s">
        <v>414</v>
      </c>
      <c r="F141" s="492"/>
      <c r="G141" s="492"/>
      <c r="H141" s="492"/>
      <c r="I141" s="492"/>
      <c r="J141" s="492"/>
      <c r="K141" s="492"/>
      <c r="L141" s="492"/>
      <c r="M141" s="492"/>
      <c r="N141" s="492"/>
      <c r="O141" s="492"/>
      <c r="P141" s="492"/>
      <c r="Q141" s="492"/>
      <c r="R141" s="492"/>
      <c r="S141" s="492"/>
      <c r="T141" s="492"/>
      <c r="U141" s="493"/>
    </row>
    <row r="142" spans="2:21" ht="29.25" thickBot="1" x14ac:dyDescent="0.45">
      <c r="B142" s="480"/>
      <c r="C142" s="481"/>
      <c r="D142" s="350" t="s">
        <v>66</v>
      </c>
      <c r="E142" s="494" t="s">
        <v>415</v>
      </c>
      <c r="F142" s="495"/>
      <c r="G142" s="495"/>
      <c r="H142" s="495"/>
      <c r="I142" s="495"/>
      <c r="J142" s="495"/>
      <c r="K142" s="495"/>
      <c r="L142" s="495"/>
      <c r="M142" s="495"/>
      <c r="N142" s="495"/>
      <c r="O142" s="495"/>
      <c r="P142" s="495"/>
      <c r="Q142" s="495"/>
      <c r="R142" s="495"/>
      <c r="S142" s="495"/>
      <c r="T142" s="495"/>
      <c r="U142" s="496"/>
    </row>
    <row r="143" spans="2:21" ht="18" thickBot="1" x14ac:dyDescent="0.45">
      <c r="B143" s="480"/>
      <c r="C143" s="481"/>
      <c r="D143" s="345" t="s">
        <v>47</v>
      </c>
      <c r="E143" s="491" t="s">
        <v>416</v>
      </c>
      <c r="F143" s="492"/>
      <c r="G143" s="492"/>
      <c r="H143" s="492"/>
      <c r="I143" s="492"/>
      <c r="J143" s="492"/>
      <c r="K143" s="492"/>
      <c r="L143" s="492"/>
      <c r="M143" s="492"/>
      <c r="N143" s="492"/>
      <c r="O143" s="492"/>
      <c r="P143" s="492"/>
      <c r="Q143" s="492"/>
      <c r="R143" s="492"/>
      <c r="S143" s="492"/>
      <c r="T143" s="492"/>
      <c r="U143" s="493"/>
    </row>
    <row r="144" spans="2:21" ht="18" thickBot="1" x14ac:dyDescent="0.45">
      <c r="B144" s="480"/>
      <c r="C144" s="481"/>
      <c r="D144" s="350" t="s">
        <v>48</v>
      </c>
      <c r="E144" s="494" t="s">
        <v>399</v>
      </c>
      <c r="F144" s="495"/>
      <c r="G144" s="495"/>
      <c r="H144" s="495"/>
      <c r="I144" s="495"/>
      <c r="J144" s="495"/>
      <c r="K144" s="495"/>
      <c r="L144" s="495"/>
      <c r="M144" s="495"/>
      <c r="N144" s="495"/>
      <c r="O144" s="495"/>
      <c r="P144" s="495"/>
      <c r="Q144" s="495"/>
      <c r="R144" s="495"/>
      <c r="S144" s="495"/>
      <c r="T144" s="495"/>
      <c r="U144" s="496"/>
    </row>
    <row r="145" spans="2:21" ht="18" thickBot="1" x14ac:dyDescent="0.45">
      <c r="B145" s="480"/>
      <c r="C145" s="481"/>
      <c r="D145" s="345" t="s">
        <v>49</v>
      </c>
      <c r="E145" s="491" t="s">
        <v>414</v>
      </c>
      <c r="F145" s="492"/>
      <c r="G145" s="492"/>
      <c r="H145" s="492"/>
      <c r="I145" s="492"/>
      <c r="J145" s="492"/>
      <c r="K145" s="492"/>
      <c r="L145" s="492"/>
      <c r="M145" s="492"/>
      <c r="N145" s="492"/>
      <c r="O145" s="492"/>
      <c r="P145" s="492"/>
      <c r="Q145" s="492"/>
      <c r="R145" s="492"/>
      <c r="S145" s="492"/>
      <c r="T145" s="492"/>
      <c r="U145" s="493"/>
    </row>
    <row r="146" spans="2:21" ht="29.25" thickBot="1" x14ac:dyDescent="0.45">
      <c r="B146" s="480"/>
      <c r="C146" s="481"/>
      <c r="D146" s="350" t="s">
        <v>65</v>
      </c>
      <c r="E146" s="494" t="s">
        <v>415</v>
      </c>
      <c r="F146" s="495"/>
      <c r="G146" s="495"/>
      <c r="H146" s="495"/>
      <c r="I146" s="495"/>
      <c r="J146" s="495"/>
      <c r="K146" s="495"/>
      <c r="L146" s="495"/>
      <c r="M146" s="495"/>
      <c r="N146" s="495"/>
      <c r="O146" s="495"/>
      <c r="P146" s="495"/>
      <c r="Q146" s="495"/>
      <c r="R146" s="495"/>
      <c r="S146" s="495"/>
      <c r="T146" s="495"/>
      <c r="U146" s="496"/>
    </row>
    <row r="147" spans="2:21" ht="18" thickBot="1" x14ac:dyDescent="0.45">
      <c r="B147" s="482"/>
      <c r="C147" s="483"/>
      <c r="D147" s="345" t="s">
        <v>50</v>
      </c>
      <c r="E147" s="491" t="s">
        <v>416</v>
      </c>
      <c r="F147" s="492"/>
      <c r="G147" s="492"/>
      <c r="H147" s="492"/>
      <c r="I147" s="492"/>
      <c r="J147" s="492"/>
      <c r="K147" s="492"/>
      <c r="L147" s="492"/>
      <c r="M147" s="492"/>
      <c r="N147" s="492"/>
      <c r="O147" s="492"/>
      <c r="P147" s="492"/>
      <c r="Q147" s="492"/>
      <c r="R147" s="492"/>
      <c r="S147" s="492"/>
      <c r="T147" s="492"/>
      <c r="U147" s="493"/>
    </row>
    <row r="148" spans="2:21" ht="18" thickBot="1" x14ac:dyDescent="0.45">
      <c r="B148" s="478" t="s">
        <v>289</v>
      </c>
      <c r="C148" s="479"/>
      <c r="D148" s="350" t="s">
        <v>266</v>
      </c>
      <c r="E148" s="494" t="s">
        <v>417</v>
      </c>
      <c r="F148" s="495"/>
      <c r="G148" s="495"/>
      <c r="H148" s="495"/>
      <c r="I148" s="495"/>
      <c r="J148" s="495"/>
      <c r="K148" s="495"/>
      <c r="L148" s="495"/>
      <c r="M148" s="495"/>
      <c r="N148" s="495"/>
      <c r="O148" s="495"/>
      <c r="P148" s="495"/>
      <c r="Q148" s="495"/>
      <c r="R148" s="495"/>
      <c r="S148" s="495"/>
      <c r="T148" s="495"/>
      <c r="U148" s="496"/>
    </row>
    <row r="149" spans="2:21" ht="29.25" thickBot="1" x14ac:dyDescent="0.45">
      <c r="B149" s="480"/>
      <c r="C149" s="481"/>
      <c r="D149" s="345" t="s">
        <v>268</v>
      </c>
      <c r="E149" s="491" t="s">
        <v>417</v>
      </c>
      <c r="F149" s="492"/>
      <c r="G149" s="492"/>
      <c r="H149" s="492"/>
      <c r="I149" s="492"/>
      <c r="J149" s="492"/>
      <c r="K149" s="492"/>
      <c r="L149" s="492"/>
      <c r="M149" s="492"/>
      <c r="N149" s="492"/>
      <c r="O149" s="492"/>
      <c r="P149" s="492"/>
      <c r="Q149" s="492"/>
      <c r="R149" s="492"/>
      <c r="S149" s="492"/>
      <c r="T149" s="492"/>
      <c r="U149" s="493"/>
    </row>
    <row r="150" spans="2:21" ht="29.25" thickBot="1" x14ac:dyDescent="0.45">
      <c r="B150" s="480"/>
      <c r="C150" s="481"/>
      <c r="D150" s="350" t="s">
        <v>270</v>
      </c>
      <c r="E150" s="494" t="s">
        <v>417</v>
      </c>
      <c r="F150" s="495"/>
      <c r="G150" s="495"/>
      <c r="H150" s="495"/>
      <c r="I150" s="495"/>
      <c r="J150" s="495"/>
      <c r="K150" s="495"/>
      <c r="L150" s="495"/>
      <c r="M150" s="495"/>
      <c r="N150" s="495"/>
      <c r="O150" s="495"/>
      <c r="P150" s="495"/>
      <c r="Q150" s="495"/>
      <c r="R150" s="495"/>
      <c r="S150" s="495"/>
      <c r="T150" s="495"/>
      <c r="U150" s="496"/>
    </row>
    <row r="151" spans="2:21" ht="18" thickBot="1" x14ac:dyDescent="0.45">
      <c r="B151" s="480"/>
      <c r="C151" s="481"/>
      <c r="D151" s="345" t="s">
        <v>272</v>
      </c>
      <c r="E151" s="491" t="s">
        <v>417</v>
      </c>
      <c r="F151" s="492"/>
      <c r="G151" s="492"/>
      <c r="H151" s="492"/>
      <c r="I151" s="492"/>
      <c r="J151" s="492"/>
      <c r="K151" s="492"/>
      <c r="L151" s="492"/>
      <c r="M151" s="492"/>
      <c r="N151" s="492"/>
      <c r="O151" s="492"/>
      <c r="P151" s="492"/>
      <c r="Q151" s="492"/>
      <c r="R151" s="492"/>
      <c r="S151" s="492"/>
      <c r="T151" s="492"/>
      <c r="U151" s="493"/>
    </row>
    <row r="152" spans="2:21" ht="18" thickBot="1" x14ac:dyDescent="0.45">
      <c r="B152" s="480"/>
      <c r="C152" s="481"/>
      <c r="D152" s="350" t="s">
        <v>274</v>
      </c>
      <c r="E152" s="494" t="s">
        <v>417</v>
      </c>
      <c r="F152" s="495"/>
      <c r="G152" s="495"/>
      <c r="H152" s="495"/>
      <c r="I152" s="495"/>
      <c r="J152" s="495"/>
      <c r="K152" s="495"/>
      <c r="L152" s="495"/>
      <c r="M152" s="495"/>
      <c r="N152" s="495"/>
      <c r="O152" s="495"/>
      <c r="P152" s="495"/>
      <c r="Q152" s="495"/>
      <c r="R152" s="495"/>
      <c r="S152" s="495"/>
      <c r="T152" s="495"/>
      <c r="U152" s="496"/>
    </row>
    <row r="153" spans="2:21" ht="29.25" thickBot="1" x14ac:dyDescent="0.45">
      <c r="B153" s="482"/>
      <c r="C153" s="483"/>
      <c r="D153" s="345" t="s">
        <v>276</v>
      </c>
      <c r="E153" s="491" t="s">
        <v>417</v>
      </c>
      <c r="F153" s="492"/>
      <c r="G153" s="492"/>
      <c r="H153" s="492"/>
      <c r="I153" s="492"/>
      <c r="J153" s="492"/>
      <c r="K153" s="492"/>
      <c r="L153" s="492"/>
      <c r="M153" s="492"/>
      <c r="N153" s="492"/>
      <c r="O153" s="492"/>
      <c r="P153" s="492"/>
      <c r="Q153" s="492"/>
      <c r="R153" s="492"/>
      <c r="S153" s="492"/>
      <c r="T153" s="492"/>
      <c r="U153" s="493"/>
    </row>
    <row r="154" spans="2:21" ht="18" customHeight="1" x14ac:dyDescent="0.4">
      <c r="B154" s="478" t="s">
        <v>299</v>
      </c>
      <c r="C154" s="479"/>
      <c r="D154" s="476" t="s">
        <v>346</v>
      </c>
      <c r="E154" s="484" t="s">
        <v>419</v>
      </c>
      <c r="F154" s="484"/>
      <c r="G154" s="484"/>
      <c r="H154" s="484"/>
      <c r="I154" s="484"/>
      <c r="J154" s="484"/>
      <c r="K154" s="484"/>
      <c r="L154" s="484"/>
      <c r="M154" s="484"/>
      <c r="N154" s="484"/>
      <c r="O154" s="484"/>
      <c r="P154" s="484"/>
      <c r="Q154" s="484"/>
      <c r="R154" s="484"/>
      <c r="S154" s="484"/>
      <c r="T154" s="484"/>
      <c r="U154" s="485"/>
    </row>
    <row r="155" spans="2:21" ht="18" thickBot="1" x14ac:dyDescent="0.45">
      <c r="B155" s="480"/>
      <c r="C155" s="481"/>
      <c r="D155" s="477"/>
      <c r="E155" s="486" t="s">
        <v>418</v>
      </c>
      <c r="F155" s="486"/>
      <c r="G155" s="486"/>
      <c r="H155" s="486"/>
      <c r="I155" s="486"/>
      <c r="J155" s="486"/>
      <c r="K155" s="486"/>
      <c r="L155" s="486"/>
      <c r="M155" s="486"/>
      <c r="N155" s="486"/>
      <c r="O155" s="486"/>
      <c r="P155" s="486"/>
      <c r="Q155" s="486"/>
      <c r="R155" s="486"/>
      <c r="S155" s="486"/>
      <c r="T155" s="486"/>
      <c r="U155" s="487"/>
    </row>
    <row r="156" spans="2:21" x14ac:dyDescent="0.4">
      <c r="B156" s="480"/>
      <c r="C156" s="481"/>
      <c r="D156" s="476" t="s">
        <v>347</v>
      </c>
      <c r="E156" s="484" t="s">
        <v>419</v>
      </c>
      <c r="F156" s="484"/>
      <c r="G156" s="484"/>
      <c r="H156" s="484"/>
      <c r="I156" s="484"/>
      <c r="J156" s="484"/>
      <c r="K156" s="484"/>
      <c r="L156" s="484"/>
      <c r="M156" s="484"/>
      <c r="N156" s="484"/>
      <c r="O156" s="484"/>
      <c r="P156" s="484"/>
      <c r="Q156" s="484"/>
      <c r="R156" s="484"/>
      <c r="S156" s="484"/>
      <c r="T156" s="484"/>
      <c r="U156" s="485"/>
    </row>
    <row r="157" spans="2:21" ht="18" thickBot="1" x14ac:dyDescent="0.45">
      <c r="B157" s="480"/>
      <c r="C157" s="481"/>
      <c r="D157" s="477"/>
      <c r="E157" s="486" t="s">
        <v>418</v>
      </c>
      <c r="F157" s="486"/>
      <c r="G157" s="486"/>
      <c r="H157" s="486"/>
      <c r="I157" s="486"/>
      <c r="J157" s="486"/>
      <c r="K157" s="486"/>
      <c r="L157" s="486"/>
      <c r="M157" s="486"/>
      <c r="N157" s="486"/>
      <c r="O157" s="486"/>
      <c r="P157" s="486"/>
      <c r="Q157" s="486"/>
      <c r="R157" s="486"/>
      <c r="S157" s="486"/>
      <c r="T157" s="486"/>
      <c r="U157" s="487"/>
    </row>
    <row r="158" spans="2:21" x14ac:dyDescent="0.4">
      <c r="B158" s="480"/>
      <c r="C158" s="481"/>
      <c r="D158" s="476" t="s">
        <v>348</v>
      </c>
      <c r="E158" s="484" t="s">
        <v>419</v>
      </c>
      <c r="F158" s="484"/>
      <c r="G158" s="484"/>
      <c r="H158" s="484"/>
      <c r="I158" s="484"/>
      <c r="J158" s="484"/>
      <c r="K158" s="484"/>
      <c r="L158" s="484"/>
      <c r="M158" s="484"/>
      <c r="N158" s="484"/>
      <c r="O158" s="484"/>
      <c r="P158" s="484"/>
      <c r="Q158" s="484"/>
      <c r="R158" s="484"/>
      <c r="S158" s="484"/>
      <c r="T158" s="484"/>
      <c r="U158" s="485"/>
    </row>
    <row r="159" spans="2:21" ht="18" thickBot="1" x14ac:dyDescent="0.45">
      <c r="B159" s="480"/>
      <c r="C159" s="481"/>
      <c r="D159" s="477"/>
      <c r="E159" s="486" t="s">
        <v>418</v>
      </c>
      <c r="F159" s="486"/>
      <c r="G159" s="486"/>
      <c r="H159" s="486"/>
      <c r="I159" s="486"/>
      <c r="J159" s="486"/>
      <c r="K159" s="486"/>
      <c r="L159" s="486"/>
      <c r="M159" s="486"/>
      <c r="N159" s="486"/>
      <c r="O159" s="486"/>
      <c r="P159" s="486"/>
      <c r="Q159" s="486"/>
      <c r="R159" s="486"/>
      <c r="S159" s="486"/>
      <c r="T159" s="486"/>
      <c r="U159" s="487"/>
    </row>
    <row r="160" spans="2:21" x14ac:dyDescent="0.4">
      <c r="B160" s="480"/>
      <c r="C160" s="481"/>
      <c r="D160" s="476" t="s">
        <v>349</v>
      </c>
      <c r="E160" s="484" t="s">
        <v>419</v>
      </c>
      <c r="F160" s="484"/>
      <c r="G160" s="484"/>
      <c r="H160" s="484"/>
      <c r="I160" s="484"/>
      <c r="J160" s="484"/>
      <c r="K160" s="484"/>
      <c r="L160" s="484"/>
      <c r="M160" s="484"/>
      <c r="N160" s="484"/>
      <c r="O160" s="484"/>
      <c r="P160" s="484"/>
      <c r="Q160" s="484"/>
      <c r="R160" s="484"/>
      <c r="S160" s="484"/>
      <c r="T160" s="484"/>
      <c r="U160" s="485"/>
    </row>
    <row r="161" spans="2:21" ht="18" thickBot="1" x14ac:dyDescent="0.45">
      <c r="B161" s="480"/>
      <c r="C161" s="481"/>
      <c r="D161" s="477"/>
      <c r="E161" s="486" t="s">
        <v>418</v>
      </c>
      <c r="F161" s="486"/>
      <c r="G161" s="486"/>
      <c r="H161" s="486"/>
      <c r="I161" s="486"/>
      <c r="J161" s="486"/>
      <c r="K161" s="486"/>
      <c r="L161" s="486"/>
      <c r="M161" s="486"/>
      <c r="N161" s="486"/>
      <c r="O161" s="486"/>
      <c r="P161" s="486"/>
      <c r="Q161" s="486"/>
      <c r="R161" s="486"/>
      <c r="S161" s="486"/>
      <c r="T161" s="486"/>
      <c r="U161" s="487"/>
    </row>
    <row r="162" spans="2:21" x14ac:dyDescent="0.4">
      <c r="B162" s="480"/>
      <c r="C162" s="481"/>
      <c r="D162" s="476" t="s">
        <v>350</v>
      </c>
      <c r="E162" s="484" t="s">
        <v>419</v>
      </c>
      <c r="F162" s="484"/>
      <c r="G162" s="484"/>
      <c r="H162" s="484"/>
      <c r="I162" s="484"/>
      <c r="J162" s="484"/>
      <c r="K162" s="484"/>
      <c r="L162" s="484"/>
      <c r="M162" s="484"/>
      <c r="N162" s="484"/>
      <c r="O162" s="484"/>
      <c r="P162" s="484"/>
      <c r="Q162" s="484"/>
      <c r="R162" s="484"/>
      <c r="S162" s="484"/>
      <c r="T162" s="484"/>
      <c r="U162" s="485"/>
    </row>
    <row r="163" spans="2:21" ht="18" thickBot="1" x14ac:dyDescent="0.45">
      <c r="B163" s="480"/>
      <c r="C163" s="481"/>
      <c r="D163" s="477"/>
      <c r="E163" s="486" t="s">
        <v>418</v>
      </c>
      <c r="F163" s="486"/>
      <c r="G163" s="486"/>
      <c r="H163" s="486"/>
      <c r="I163" s="486"/>
      <c r="J163" s="486"/>
      <c r="K163" s="486"/>
      <c r="L163" s="486"/>
      <c r="M163" s="486"/>
      <c r="N163" s="486"/>
      <c r="O163" s="486"/>
      <c r="P163" s="486"/>
      <c r="Q163" s="486"/>
      <c r="R163" s="486"/>
      <c r="S163" s="486"/>
      <c r="T163" s="486"/>
      <c r="U163" s="487"/>
    </row>
    <row r="164" spans="2:21" x14ac:dyDescent="0.4">
      <c r="B164" s="480"/>
      <c r="C164" s="481"/>
      <c r="D164" s="476" t="s">
        <v>351</v>
      </c>
      <c r="E164" s="484" t="s">
        <v>419</v>
      </c>
      <c r="F164" s="484"/>
      <c r="G164" s="484"/>
      <c r="H164" s="484"/>
      <c r="I164" s="484"/>
      <c r="J164" s="484"/>
      <c r="K164" s="484"/>
      <c r="L164" s="484"/>
      <c r="M164" s="484"/>
      <c r="N164" s="484"/>
      <c r="O164" s="484"/>
      <c r="P164" s="484"/>
      <c r="Q164" s="484"/>
      <c r="R164" s="484"/>
      <c r="S164" s="484"/>
      <c r="T164" s="484"/>
      <c r="U164" s="485"/>
    </row>
    <row r="165" spans="2:21" ht="18" thickBot="1" x14ac:dyDescent="0.45">
      <c r="B165" s="480"/>
      <c r="C165" s="481"/>
      <c r="D165" s="477"/>
      <c r="E165" s="486" t="s">
        <v>418</v>
      </c>
      <c r="F165" s="486"/>
      <c r="G165" s="486"/>
      <c r="H165" s="486"/>
      <c r="I165" s="486"/>
      <c r="J165" s="486"/>
      <c r="K165" s="486"/>
      <c r="L165" s="486"/>
      <c r="M165" s="486"/>
      <c r="N165" s="486"/>
      <c r="O165" s="486"/>
      <c r="P165" s="486"/>
      <c r="Q165" s="486"/>
      <c r="R165" s="486"/>
      <c r="S165" s="486"/>
      <c r="T165" s="486"/>
      <c r="U165" s="487"/>
    </row>
    <row r="166" spans="2:21" x14ac:dyDescent="0.4">
      <c r="B166" s="480"/>
      <c r="C166" s="481"/>
      <c r="D166" s="476" t="s">
        <v>352</v>
      </c>
      <c r="E166" s="484" t="s">
        <v>419</v>
      </c>
      <c r="F166" s="484"/>
      <c r="G166" s="484"/>
      <c r="H166" s="484"/>
      <c r="I166" s="484"/>
      <c r="J166" s="484"/>
      <c r="K166" s="484"/>
      <c r="L166" s="484"/>
      <c r="M166" s="484"/>
      <c r="N166" s="484"/>
      <c r="O166" s="484"/>
      <c r="P166" s="484"/>
      <c r="Q166" s="484"/>
      <c r="R166" s="484"/>
      <c r="S166" s="484"/>
      <c r="T166" s="484"/>
      <c r="U166" s="485"/>
    </row>
    <row r="167" spans="2:21" ht="18" thickBot="1" x14ac:dyDescent="0.45">
      <c r="B167" s="480"/>
      <c r="C167" s="481"/>
      <c r="D167" s="477"/>
      <c r="E167" s="486" t="s">
        <v>418</v>
      </c>
      <c r="F167" s="486"/>
      <c r="G167" s="486"/>
      <c r="H167" s="486"/>
      <c r="I167" s="486"/>
      <c r="J167" s="486"/>
      <c r="K167" s="486"/>
      <c r="L167" s="486"/>
      <c r="M167" s="486"/>
      <c r="N167" s="486"/>
      <c r="O167" s="486"/>
      <c r="P167" s="486"/>
      <c r="Q167" s="486"/>
      <c r="R167" s="486"/>
      <c r="S167" s="486"/>
      <c r="T167" s="486"/>
      <c r="U167" s="487"/>
    </row>
    <row r="168" spans="2:21" x14ac:dyDescent="0.4">
      <c r="B168" s="480"/>
      <c r="C168" s="481"/>
      <c r="D168" s="476" t="s">
        <v>353</v>
      </c>
      <c r="E168" s="484" t="s">
        <v>419</v>
      </c>
      <c r="F168" s="484"/>
      <c r="G168" s="484"/>
      <c r="H168" s="484"/>
      <c r="I168" s="484"/>
      <c r="J168" s="484"/>
      <c r="K168" s="484"/>
      <c r="L168" s="484"/>
      <c r="M168" s="484"/>
      <c r="N168" s="484"/>
      <c r="O168" s="484"/>
      <c r="P168" s="484"/>
      <c r="Q168" s="484"/>
      <c r="R168" s="484"/>
      <c r="S168" s="484"/>
      <c r="T168" s="484"/>
      <c r="U168" s="485"/>
    </row>
    <row r="169" spans="2:21" ht="18" thickBot="1" x14ac:dyDescent="0.45">
      <c r="B169" s="480"/>
      <c r="C169" s="481"/>
      <c r="D169" s="477"/>
      <c r="E169" s="486" t="s">
        <v>418</v>
      </c>
      <c r="F169" s="486"/>
      <c r="G169" s="486"/>
      <c r="H169" s="486"/>
      <c r="I169" s="486"/>
      <c r="J169" s="486"/>
      <c r="K169" s="486"/>
      <c r="L169" s="486"/>
      <c r="M169" s="486"/>
      <c r="N169" s="486"/>
      <c r="O169" s="486"/>
      <c r="P169" s="486"/>
      <c r="Q169" s="486"/>
      <c r="R169" s="486"/>
      <c r="S169" s="486"/>
      <c r="T169" s="486"/>
      <c r="U169" s="487"/>
    </row>
    <row r="170" spans="2:21" x14ac:dyDescent="0.4">
      <c r="B170" s="480"/>
      <c r="C170" s="481"/>
      <c r="D170" s="476" t="s">
        <v>354</v>
      </c>
      <c r="E170" s="484" t="s">
        <v>419</v>
      </c>
      <c r="F170" s="484"/>
      <c r="G170" s="484"/>
      <c r="H170" s="484"/>
      <c r="I170" s="484"/>
      <c r="J170" s="484"/>
      <c r="K170" s="484"/>
      <c r="L170" s="484"/>
      <c r="M170" s="484"/>
      <c r="N170" s="484"/>
      <c r="O170" s="484"/>
      <c r="P170" s="484"/>
      <c r="Q170" s="484"/>
      <c r="R170" s="484"/>
      <c r="S170" s="484"/>
      <c r="T170" s="484"/>
      <c r="U170" s="485"/>
    </row>
    <row r="171" spans="2:21" ht="18" thickBot="1" x14ac:dyDescent="0.45">
      <c r="B171" s="480"/>
      <c r="C171" s="481"/>
      <c r="D171" s="477"/>
      <c r="E171" s="486" t="s">
        <v>418</v>
      </c>
      <c r="F171" s="486"/>
      <c r="G171" s="486"/>
      <c r="H171" s="486"/>
      <c r="I171" s="486"/>
      <c r="J171" s="486"/>
      <c r="K171" s="486"/>
      <c r="L171" s="486"/>
      <c r="M171" s="486"/>
      <c r="N171" s="486"/>
      <c r="O171" s="486"/>
      <c r="P171" s="486"/>
      <c r="Q171" s="486"/>
      <c r="R171" s="486"/>
      <c r="S171" s="486"/>
      <c r="T171" s="486"/>
      <c r="U171" s="487"/>
    </row>
    <row r="172" spans="2:21" x14ac:dyDescent="0.4">
      <c r="B172" s="480"/>
      <c r="C172" s="481"/>
      <c r="D172" s="476" t="s">
        <v>355</v>
      </c>
      <c r="E172" s="484" t="s">
        <v>419</v>
      </c>
      <c r="F172" s="484"/>
      <c r="G172" s="484"/>
      <c r="H172" s="484"/>
      <c r="I172" s="484"/>
      <c r="J172" s="484"/>
      <c r="K172" s="484"/>
      <c r="L172" s="484"/>
      <c r="M172" s="484"/>
      <c r="N172" s="484"/>
      <c r="O172" s="484"/>
      <c r="P172" s="484"/>
      <c r="Q172" s="484"/>
      <c r="R172" s="484"/>
      <c r="S172" s="484"/>
      <c r="T172" s="484"/>
      <c r="U172" s="485"/>
    </row>
    <row r="173" spans="2:21" ht="18" thickBot="1" x14ac:dyDescent="0.45">
      <c r="B173" s="482"/>
      <c r="C173" s="483"/>
      <c r="D173" s="477"/>
      <c r="E173" s="486" t="s">
        <v>418</v>
      </c>
      <c r="F173" s="486"/>
      <c r="G173" s="486"/>
      <c r="H173" s="486"/>
      <c r="I173" s="486"/>
      <c r="J173" s="486"/>
      <c r="K173" s="486"/>
      <c r="L173" s="486"/>
      <c r="M173" s="486"/>
      <c r="N173" s="486"/>
      <c r="O173" s="486"/>
      <c r="P173" s="486"/>
      <c r="Q173" s="486"/>
      <c r="R173" s="486"/>
      <c r="S173" s="486"/>
      <c r="T173" s="486"/>
      <c r="U173" s="487"/>
    </row>
  </sheetData>
  <sheetProtection algorithmName="SHA-512" hashValue="/TTjUi9N0aL8uFy3JX/R+EN5cUZTDydvkJnwKskl/0X+jpkqx+RiSTlf76Yc6IWVRD4/dNg6UjV8FqedVbF8pA==" saltValue="499jDcv+6+Vk5K0qGNNftw=="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172"/>
  <sheetViews>
    <sheetView rightToLeft="1" view="pageBreakPreview" zoomScale="70" zoomScaleNormal="90" zoomScaleSheetLayoutView="70" workbookViewId="0">
      <pane xSplit="4" ySplit="21" topLeftCell="CJ115" activePane="bottomRight" state="frozen"/>
      <selection pane="topRight" activeCell="E1" sqref="E1"/>
      <selection pane="bottomLeft" activeCell="A13" sqref="A13"/>
      <selection pane="bottomRight" activeCell="CX13" sqref="CX13"/>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1" customWidth="1"/>
    <col min="5" max="5" width="14.85546875" style="52" customWidth="1"/>
    <col min="6" max="6" width="13.5703125" style="5" customWidth="1"/>
    <col min="7" max="34" width="13.5703125" style="6" customWidth="1"/>
    <col min="35" max="35" width="13.5703125" style="52" customWidth="1"/>
    <col min="36" max="36" width="13.5703125" style="5" customWidth="1"/>
    <col min="37" max="104" width="13.5703125" style="6" customWidth="1"/>
    <col min="105" max="16384" width="9" style="7"/>
  </cols>
  <sheetData>
    <row r="1" spans="1:104" ht="18" customHeight="1" thickBot="1" x14ac:dyDescent="0.3">
      <c r="D1" s="3"/>
      <c r="E1" s="4"/>
      <c r="AI1" s="4"/>
    </row>
    <row r="2" spans="1:104" ht="18.75" customHeight="1" x14ac:dyDescent="0.25">
      <c r="B2" s="518" t="s">
        <v>14</v>
      </c>
      <c r="C2" s="524"/>
      <c r="D2" s="8" t="s">
        <v>56</v>
      </c>
      <c r="E2" s="10" t="s">
        <v>436</v>
      </c>
      <c r="F2" s="9" t="s">
        <v>436</v>
      </c>
      <c r="G2" s="10" t="s">
        <v>436</v>
      </c>
      <c r="H2" s="9" t="s">
        <v>436</v>
      </c>
      <c r="I2" s="10" t="s">
        <v>436</v>
      </c>
      <c r="J2" s="9" t="s">
        <v>436</v>
      </c>
      <c r="K2" s="10" t="s">
        <v>436</v>
      </c>
      <c r="L2" s="9" t="s">
        <v>436</v>
      </c>
      <c r="M2" s="10" t="s">
        <v>436</v>
      </c>
      <c r="N2" s="9" t="s">
        <v>436</v>
      </c>
      <c r="O2" s="10" t="s">
        <v>436</v>
      </c>
      <c r="P2" s="9" t="s">
        <v>436</v>
      </c>
      <c r="Q2" s="10" t="s">
        <v>436</v>
      </c>
      <c r="R2" s="9" t="s">
        <v>436</v>
      </c>
      <c r="S2" s="10" t="s">
        <v>436</v>
      </c>
      <c r="T2" s="9" t="s">
        <v>436</v>
      </c>
      <c r="U2" s="10" t="s">
        <v>436</v>
      </c>
      <c r="V2" s="9" t="s">
        <v>436</v>
      </c>
      <c r="W2" s="10" t="s">
        <v>436</v>
      </c>
      <c r="X2" s="9" t="s">
        <v>436</v>
      </c>
      <c r="Y2" s="10" t="s">
        <v>436</v>
      </c>
      <c r="Z2" s="9" t="s">
        <v>436</v>
      </c>
      <c r="AA2" s="10" t="s">
        <v>436</v>
      </c>
      <c r="AB2" s="9" t="s">
        <v>436</v>
      </c>
      <c r="AC2" s="10" t="s">
        <v>436</v>
      </c>
      <c r="AD2" s="9" t="s">
        <v>436</v>
      </c>
      <c r="AE2" s="10" t="s">
        <v>436</v>
      </c>
      <c r="AF2" s="9" t="s">
        <v>436</v>
      </c>
      <c r="AG2" s="10" t="s">
        <v>436</v>
      </c>
      <c r="AH2" s="9" t="s">
        <v>436</v>
      </c>
      <c r="AI2" s="10" t="s">
        <v>436</v>
      </c>
      <c r="AJ2" s="9" t="s">
        <v>436</v>
      </c>
      <c r="AK2" s="10" t="s">
        <v>436</v>
      </c>
      <c r="AL2" s="9" t="s">
        <v>436</v>
      </c>
      <c r="AM2" s="10" t="s">
        <v>436</v>
      </c>
      <c r="AN2" s="9" t="s">
        <v>436</v>
      </c>
      <c r="AO2" s="10" t="s">
        <v>436</v>
      </c>
      <c r="AP2" s="9" t="s">
        <v>436</v>
      </c>
      <c r="AQ2" s="10" t="s">
        <v>436</v>
      </c>
      <c r="AR2" s="9" t="s">
        <v>436</v>
      </c>
      <c r="AS2" s="10" t="s">
        <v>436</v>
      </c>
      <c r="AT2" s="9" t="s">
        <v>436</v>
      </c>
      <c r="AU2" s="10" t="s">
        <v>436</v>
      </c>
      <c r="AV2" s="9" t="s">
        <v>436</v>
      </c>
      <c r="AW2" s="10" t="s">
        <v>436</v>
      </c>
      <c r="AX2" s="9" t="s">
        <v>436</v>
      </c>
      <c r="AY2" s="10" t="s">
        <v>436</v>
      </c>
      <c r="AZ2" s="9" t="s">
        <v>436</v>
      </c>
      <c r="BA2" s="10" t="s">
        <v>436</v>
      </c>
      <c r="BB2" s="9" t="s">
        <v>436</v>
      </c>
      <c r="BC2" s="10" t="s">
        <v>436</v>
      </c>
      <c r="BD2" s="9" t="s">
        <v>436</v>
      </c>
      <c r="BE2" s="10" t="s">
        <v>436</v>
      </c>
      <c r="BF2" s="9" t="s">
        <v>436</v>
      </c>
      <c r="BG2" s="10" t="s">
        <v>436</v>
      </c>
      <c r="BH2" s="9" t="s">
        <v>436</v>
      </c>
      <c r="BI2" s="10" t="s">
        <v>436</v>
      </c>
      <c r="BJ2" s="9" t="s">
        <v>436</v>
      </c>
      <c r="BK2" s="10" t="s">
        <v>436</v>
      </c>
      <c r="BL2" s="9" t="s">
        <v>436</v>
      </c>
      <c r="BM2" s="10" t="s">
        <v>436</v>
      </c>
      <c r="BN2" s="9" t="s">
        <v>436</v>
      </c>
      <c r="BO2" s="10" t="s">
        <v>436</v>
      </c>
      <c r="BP2" s="9" t="s">
        <v>436</v>
      </c>
      <c r="BQ2" s="10" t="s">
        <v>436</v>
      </c>
      <c r="BR2" s="9" t="s">
        <v>436</v>
      </c>
      <c r="BS2" s="10" t="s">
        <v>436</v>
      </c>
      <c r="BT2" s="9" t="s">
        <v>436</v>
      </c>
      <c r="BU2" s="10" t="s">
        <v>436</v>
      </c>
      <c r="BV2" s="9" t="s">
        <v>436</v>
      </c>
      <c r="BW2" s="10" t="s">
        <v>436</v>
      </c>
      <c r="BX2" s="9" t="s">
        <v>436</v>
      </c>
      <c r="BY2" s="10" t="s">
        <v>436</v>
      </c>
      <c r="BZ2" s="9" t="s">
        <v>436</v>
      </c>
      <c r="CA2" s="10" t="s">
        <v>436</v>
      </c>
      <c r="CB2" s="9" t="s">
        <v>436</v>
      </c>
      <c r="CC2" s="10" t="s">
        <v>436</v>
      </c>
      <c r="CD2" s="9" t="s">
        <v>436</v>
      </c>
      <c r="CE2" s="10" t="s">
        <v>436</v>
      </c>
      <c r="CF2" s="9" t="s">
        <v>436</v>
      </c>
      <c r="CG2" s="10" t="s">
        <v>436</v>
      </c>
      <c r="CH2" s="9" t="s">
        <v>436</v>
      </c>
      <c r="CI2" s="10" t="s">
        <v>436</v>
      </c>
      <c r="CJ2" s="9" t="s">
        <v>436</v>
      </c>
      <c r="CK2" s="10" t="s">
        <v>436</v>
      </c>
      <c r="CL2" s="9" t="s">
        <v>436</v>
      </c>
      <c r="CM2" s="10" t="s">
        <v>436</v>
      </c>
      <c r="CN2" s="9" t="s">
        <v>436</v>
      </c>
      <c r="CO2" s="10" t="s">
        <v>436</v>
      </c>
      <c r="CP2" s="9" t="s">
        <v>436</v>
      </c>
      <c r="CQ2" s="10" t="s">
        <v>436</v>
      </c>
      <c r="CR2" s="9"/>
      <c r="CS2" s="10"/>
      <c r="CT2" s="9"/>
      <c r="CU2" s="10"/>
      <c r="CV2" s="9"/>
      <c r="CW2" s="10"/>
      <c r="CX2" s="9"/>
      <c r="CY2" s="10"/>
      <c r="CZ2" s="9"/>
    </row>
    <row r="3" spans="1:104" ht="18.75" customHeight="1" x14ac:dyDescent="0.25">
      <c r="B3" s="520"/>
      <c r="C3" s="525"/>
      <c r="D3" s="11" t="s">
        <v>59</v>
      </c>
      <c r="E3" s="13" t="s">
        <v>437</v>
      </c>
      <c r="F3" s="12" t="s">
        <v>437</v>
      </c>
      <c r="G3" s="13" t="s">
        <v>437</v>
      </c>
      <c r="H3" s="12" t="s">
        <v>437</v>
      </c>
      <c r="I3" s="13" t="s">
        <v>437</v>
      </c>
      <c r="J3" s="12" t="s">
        <v>437</v>
      </c>
      <c r="K3" s="13" t="s">
        <v>437</v>
      </c>
      <c r="L3" s="12" t="s">
        <v>437</v>
      </c>
      <c r="M3" s="13" t="s">
        <v>437</v>
      </c>
      <c r="N3" s="12" t="s">
        <v>437</v>
      </c>
      <c r="O3" s="13" t="s">
        <v>437</v>
      </c>
      <c r="P3" s="12" t="s">
        <v>437</v>
      </c>
      <c r="Q3" s="13" t="s">
        <v>437</v>
      </c>
      <c r="R3" s="12" t="s">
        <v>437</v>
      </c>
      <c r="S3" s="13" t="s">
        <v>437</v>
      </c>
      <c r="T3" s="12" t="s">
        <v>437</v>
      </c>
      <c r="U3" s="13" t="s">
        <v>437</v>
      </c>
      <c r="V3" s="12" t="s">
        <v>437</v>
      </c>
      <c r="W3" s="13" t="s">
        <v>437</v>
      </c>
      <c r="X3" s="12" t="s">
        <v>437</v>
      </c>
      <c r="Y3" s="13" t="s">
        <v>437</v>
      </c>
      <c r="Z3" s="12" t="s">
        <v>437</v>
      </c>
      <c r="AA3" s="13" t="s">
        <v>437</v>
      </c>
      <c r="AB3" s="12" t="s">
        <v>437</v>
      </c>
      <c r="AC3" s="13" t="s">
        <v>437</v>
      </c>
      <c r="AD3" s="12" t="s">
        <v>437</v>
      </c>
      <c r="AE3" s="13" t="s">
        <v>437</v>
      </c>
      <c r="AF3" s="12" t="s">
        <v>437</v>
      </c>
      <c r="AG3" s="13" t="s">
        <v>437</v>
      </c>
      <c r="AH3" s="12" t="s">
        <v>437</v>
      </c>
      <c r="AI3" s="13" t="s">
        <v>437</v>
      </c>
      <c r="AJ3" s="12" t="s">
        <v>437</v>
      </c>
      <c r="AK3" s="13" t="s">
        <v>437</v>
      </c>
      <c r="AL3" s="12" t="s">
        <v>437</v>
      </c>
      <c r="AM3" s="13" t="s">
        <v>437</v>
      </c>
      <c r="AN3" s="12" t="s">
        <v>437</v>
      </c>
      <c r="AO3" s="13" t="s">
        <v>437</v>
      </c>
      <c r="AP3" s="12" t="s">
        <v>437</v>
      </c>
      <c r="AQ3" s="13" t="s">
        <v>437</v>
      </c>
      <c r="AR3" s="12" t="s">
        <v>437</v>
      </c>
      <c r="AS3" s="13" t="s">
        <v>437</v>
      </c>
      <c r="AT3" s="12" t="s">
        <v>437</v>
      </c>
      <c r="AU3" s="13" t="s">
        <v>437</v>
      </c>
      <c r="AV3" s="12" t="s">
        <v>437</v>
      </c>
      <c r="AW3" s="13" t="s">
        <v>437</v>
      </c>
      <c r="AX3" s="12" t="s">
        <v>437</v>
      </c>
      <c r="AY3" s="13" t="s">
        <v>437</v>
      </c>
      <c r="AZ3" s="12" t="s">
        <v>437</v>
      </c>
      <c r="BA3" s="13" t="s">
        <v>437</v>
      </c>
      <c r="BB3" s="12" t="s">
        <v>437</v>
      </c>
      <c r="BC3" s="13" t="s">
        <v>437</v>
      </c>
      <c r="BD3" s="12" t="s">
        <v>437</v>
      </c>
      <c r="BE3" s="13" t="s">
        <v>437</v>
      </c>
      <c r="BF3" s="12" t="s">
        <v>437</v>
      </c>
      <c r="BG3" s="13" t="s">
        <v>437</v>
      </c>
      <c r="BH3" s="12" t="s">
        <v>437</v>
      </c>
      <c r="BI3" s="13" t="s">
        <v>437</v>
      </c>
      <c r="BJ3" s="12" t="s">
        <v>437</v>
      </c>
      <c r="BK3" s="13" t="s">
        <v>437</v>
      </c>
      <c r="BL3" s="12" t="s">
        <v>437</v>
      </c>
      <c r="BM3" s="13" t="s">
        <v>437</v>
      </c>
      <c r="BN3" s="12" t="s">
        <v>437</v>
      </c>
      <c r="BO3" s="13" t="s">
        <v>437</v>
      </c>
      <c r="BP3" s="12" t="s">
        <v>437</v>
      </c>
      <c r="BQ3" s="13" t="s">
        <v>437</v>
      </c>
      <c r="BR3" s="12" t="s">
        <v>437</v>
      </c>
      <c r="BS3" s="13" t="s">
        <v>437</v>
      </c>
      <c r="BT3" s="12" t="s">
        <v>437</v>
      </c>
      <c r="BU3" s="13" t="s">
        <v>437</v>
      </c>
      <c r="BV3" s="12" t="s">
        <v>437</v>
      </c>
      <c r="BW3" s="13" t="s">
        <v>437</v>
      </c>
      <c r="BX3" s="12" t="s">
        <v>437</v>
      </c>
      <c r="BY3" s="13" t="s">
        <v>437</v>
      </c>
      <c r="BZ3" s="12" t="s">
        <v>437</v>
      </c>
      <c r="CA3" s="13" t="s">
        <v>437</v>
      </c>
      <c r="CB3" s="12" t="s">
        <v>437</v>
      </c>
      <c r="CC3" s="13" t="s">
        <v>437</v>
      </c>
      <c r="CD3" s="12" t="s">
        <v>437</v>
      </c>
      <c r="CE3" s="13" t="s">
        <v>437</v>
      </c>
      <c r="CF3" s="12" t="s">
        <v>437</v>
      </c>
      <c r="CG3" s="13" t="s">
        <v>437</v>
      </c>
      <c r="CH3" s="12" t="s">
        <v>437</v>
      </c>
      <c r="CI3" s="13" t="s">
        <v>437</v>
      </c>
      <c r="CJ3" s="12" t="s">
        <v>437</v>
      </c>
      <c r="CK3" s="13" t="s">
        <v>437</v>
      </c>
      <c r="CL3" s="12" t="s">
        <v>437</v>
      </c>
      <c r="CM3" s="13" t="s">
        <v>437</v>
      </c>
      <c r="CN3" s="12" t="s">
        <v>437</v>
      </c>
      <c r="CO3" s="13" t="s">
        <v>437</v>
      </c>
      <c r="CP3" s="12" t="s">
        <v>437</v>
      </c>
      <c r="CQ3" s="13" t="s">
        <v>437</v>
      </c>
      <c r="CR3" s="12"/>
      <c r="CS3" s="13"/>
      <c r="CT3" s="12"/>
      <c r="CU3" s="13"/>
      <c r="CV3" s="12"/>
      <c r="CW3" s="13"/>
      <c r="CX3" s="12"/>
      <c r="CY3" s="13"/>
      <c r="CZ3" s="12"/>
    </row>
    <row r="4" spans="1:104" ht="18.75" customHeight="1" x14ac:dyDescent="0.25">
      <c r="B4" s="520"/>
      <c r="C4" s="525"/>
      <c r="D4" s="11" t="s">
        <v>60</v>
      </c>
      <c r="E4" s="13" t="s">
        <v>438</v>
      </c>
      <c r="F4" s="12" t="s">
        <v>438</v>
      </c>
      <c r="G4" s="13" t="s">
        <v>438</v>
      </c>
      <c r="H4" s="12" t="s">
        <v>438</v>
      </c>
      <c r="I4" s="13" t="s">
        <v>438</v>
      </c>
      <c r="J4" s="12" t="s">
        <v>438</v>
      </c>
      <c r="K4" s="13" t="s">
        <v>438</v>
      </c>
      <c r="L4" s="12" t="s">
        <v>438</v>
      </c>
      <c r="M4" s="13" t="s">
        <v>438</v>
      </c>
      <c r="N4" s="12" t="s">
        <v>438</v>
      </c>
      <c r="O4" s="13" t="s">
        <v>438</v>
      </c>
      <c r="P4" s="12" t="s">
        <v>438</v>
      </c>
      <c r="Q4" s="13" t="s">
        <v>438</v>
      </c>
      <c r="R4" s="12" t="s">
        <v>438</v>
      </c>
      <c r="S4" s="13" t="s">
        <v>438</v>
      </c>
      <c r="T4" s="12" t="s">
        <v>438</v>
      </c>
      <c r="U4" s="13" t="s">
        <v>438</v>
      </c>
      <c r="V4" s="12" t="s">
        <v>438</v>
      </c>
      <c r="W4" s="13" t="s">
        <v>438</v>
      </c>
      <c r="X4" s="12" t="s">
        <v>438</v>
      </c>
      <c r="Y4" s="13" t="s">
        <v>438</v>
      </c>
      <c r="Z4" s="12" t="s">
        <v>438</v>
      </c>
      <c r="AA4" s="13" t="s">
        <v>438</v>
      </c>
      <c r="AB4" s="12" t="s">
        <v>438</v>
      </c>
      <c r="AC4" s="13" t="s">
        <v>438</v>
      </c>
      <c r="AD4" s="12" t="s">
        <v>438</v>
      </c>
      <c r="AE4" s="13" t="s">
        <v>438</v>
      </c>
      <c r="AF4" s="12" t="s">
        <v>438</v>
      </c>
      <c r="AG4" s="13" t="s">
        <v>438</v>
      </c>
      <c r="AH4" s="12" t="s">
        <v>438</v>
      </c>
      <c r="AI4" s="13" t="s">
        <v>438</v>
      </c>
      <c r="AJ4" s="12" t="s">
        <v>438</v>
      </c>
      <c r="AK4" s="13" t="s">
        <v>438</v>
      </c>
      <c r="AL4" s="12" t="s">
        <v>438</v>
      </c>
      <c r="AM4" s="13" t="s">
        <v>438</v>
      </c>
      <c r="AN4" s="12" t="s">
        <v>438</v>
      </c>
      <c r="AO4" s="13" t="s">
        <v>438</v>
      </c>
      <c r="AP4" s="12" t="s">
        <v>438</v>
      </c>
      <c r="AQ4" s="13" t="s">
        <v>438</v>
      </c>
      <c r="AR4" s="12" t="s">
        <v>438</v>
      </c>
      <c r="AS4" s="13" t="s">
        <v>438</v>
      </c>
      <c r="AT4" s="12" t="s">
        <v>438</v>
      </c>
      <c r="AU4" s="13" t="s">
        <v>438</v>
      </c>
      <c r="AV4" s="12" t="s">
        <v>438</v>
      </c>
      <c r="AW4" s="13" t="s">
        <v>438</v>
      </c>
      <c r="AX4" s="12" t="s">
        <v>438</v>
      </c>
      <c r="AY4" s="13" t="s">
        <v>438</v>
      </c>
      <c r="AZ4" s="12" t="s">
        <v>438</v>
      </c>
      <c r="BA4" s="13" t="s">
        <v>438</v>
      </c>
      <c r="BB4" s="12" t="s">
        <v>438</v>
      </c>
      <c r="BC4" s="13" t="s">
        <v>438</v>
      </c>
      <c r="BD4" s="12" t="s">
        <v>438</v>
      </c>
      <c r="BE4" s="13" t="s">
        <v>438</v>
      </c>
      <c r="BF4" s="12" t="s">
        <v>438</v>
      </c>
      <c r="BG4" s="13" t="s">
        <v>438</v>
      </c>
      <c r="BH4" s="12" t="s">
        <v>438</v>
      </c>
      <c r="BI4" s="13" t="s">
        <v>438</v>
      </c>
      <c r="BJ4" s="12" t="s">
        <v>438</v>
      </c>
      <c r="BK4" s="13" t="s">
        <v>438</v>
      </c>
      <c r="BL4" s="12" t="s">
        <v>438</v>
      </c>
      <c r="BM4" s="13" t="s">
        <v>438</v>
      </c>
      <c r="BN4" s="12" t="s">
        <v>438</v>
      </c>
      <c r="BO4" s="13" t="s">
        <v>438</v>
      </c>
      <c r="BP4" s="12" t="s">
        <v>438</v>
      </c>
      <c r="BQ4" s="13" t="s">
        <v>438</v>
      </c>
      <c r="BR4" s="12" t="s">
        <v>438</v>
      </c>
      <c r="BS4" s="13" t="s">
        <v>438</v>
      </c>
      <c r="BT4" s="12" t="s">
        <v>438</v>
      </c>
      <c r="BU4" s="13" t="s">
        <v>438</v>
      </c>
      <c r="BV4" s="12" t="s">
        <v>438</v>
      </c>
      <c r="BW4" s="13" t="s">
        <v>438</v>
      </c>
      <c r="BX4" s="12" t="s">
        <v>438</v>
      </c>
      <c r="BY4" s="13" t="s">
        <v>438</v>
      </c>
      <c r="BZ4" s="12" t="s">
        <v>438</v>
      </c>
      <c r="CA4" s="13" t="s">
        <v>438</v>
      </c>
      <c r="CB4" s="12" t="s">
        <v>438</v>
      </c>
      <c r="CC4" s="13" t="s">
        <v>438</v>
      </c>
      <c r="CD4" s="12" t="s">
        <v>438</v>
      </c>
      <c r="CE4" s="13" t="s">
        <v>438</v>
      </c>
      <c r="CF4" s="12" t="s">
        <v>438</v>
      </c>
      <c r="CG4" s="13" t="s">
        <v>438</v>
      </c>
      <c r="CH4" s="12" t="s">
        <v>438</v>
      </c>
      <c r="CI4" s="13" t="s">
        <v>438</v>
      </c>
      <c r="CJ4" s="12" t="s">
        <v>438</v>
      </c>
      <c r="CK4" s="13" t="s">
        <v>438</v>
      </c>
      <c r="CL4" s="12" t="s">
        <v>438</v>
      </c>
      <c r="CM4" s="13" t="s">
        <v>438</v>
      </c>
      <c r="CN4" s="12" t="s">
        <v>438</v>
      </c>
      <c r="CO4" s="13" t="s">
        <v>438</v>
      </c>
      <c r="CP4" s="12" t="s">
        <v>438</v>
      </c>
      <c r="CQ4" s="13" t="s">
        <v>438</v>
      </c>
      <c r="CR4" s="12"/>
      <c r="CS4" s="13"/>
      <c r="CT4" s="12"/>
      <c r="CU4" s="13"/>
      <c r="CV4" s="12"/>
      <c r="CW4" s="13"/>
      <c r="CX4" s="12"/>
      <c r="CY4" s="13"/>
      <c r="CZ4" s="12"/>
    </row>
    <row r="5" spans="1:104" ht="18.75" customHeight="1" x14ac:dyDescent="0.25">
      <c r="B5" s="520"/>
      <c r="C5" s="525"/>
      <c r="D5" s="11" t="s">
        <v>33</v>
      </c>
      <c r="E5" s="13" t="s">
        <v>439</v>
      </c>
      <c r="F5" s="12" t="s">
        <v>440</v>
      </c>
      <c r="G5" s="13" t="s">
        <v>440</v>
      </c>
      <c r="H5" s="12" t="s">
        <v>441</v>
      </c>
      <c r="I5" s="13" t="s">
        <v>442</v>
      </c>
      <c r="J5" s="12" t="s">
        <v>442</v>
      </c>
      <c r="K5" s="13" t="s">
        <v>442</v>
      </c>
      <c r="L5" s="12" t="s">
        <v>443</v>
      </c>
      <c r="M5" s="13" t="s">
        <v>443</v>
      </c>
      <c r="N5" s="12" t="s">
        <v>443</v>
      </c>
      <c r="O5" s="13" t="s">
        <v>444</v>
      </c>
      <c r="P5" s="12" t="s">
        <v>444</v>
      </c>
      <c r="Q5" s="13" t="s">
        <v>445</v>
      </c>
      <c r="R5" s="12" t="s">
        <v>446</v>
      </c>
      <c r="S5" s="13" t="s">
        <v>447</v>
      </c>
      <c r="T5" s="12" t="s">
        <v>447</v>
      </c>
      <c r="U5" s="13" t="s">
        <v>447</v>
      </c>
      <c r="V5" s="12" t="s">
        <v>447</v>
      </c>
      <c r="W5" s="13" t="s">
        <v>446</v>
      </c>
      <c r="X5" s="12" t="s">
        <v>447</v>
      </c>
      <c r="Y5" s="13" t="s">
        <v>447</v>
      </c>
      <c r="Z5" s="12" t="s">
        <v>447</v>
      </c>
      <c r="AA5" s="13" t="s">
        <v>926</v>
      </c>
      <c r="AB5" s="12" t="s">
        <v>449</v>
      </c>
      <c r="AC5" s="13" t="s">
        <v>450</v>
      </c>
      <c r="AD5" s="12" t="s">
        <v>440</v>
      </c>
      <c r="AE5" s="13" t="s">
        <v>451</v>
      </c>
      <c r="AF5" s="12" t="s">
        <v>439</v>
      </c>
      <c r="AG5" s="13" t="s">
        <v>441</v>
      </c>
      <c r="AH5" s="12" t="s">
        <v>452</v>
      </c>
      <c r="AI5" s="13" t="s">
        <v>446</v>
      </c>
      <c r="AJ5" s="12" t="s">
        <v>453</v>
      </c>
      <c r="AK5" s="13" t="s">
        <v>927</v>
      </c>
      <c r="AL5" s="12" t="s">
        <v>447</v>
      </c>
      <c r="AM5" s="13" t="s">
        <v>454</v>
      </c>
      <c r="AN5" s="12" t="s">
        <v>455</v>
      </c>
      <c r="AO5" s="13" t="s">
        <v>455</v>
      </c>
      <c r="AP5" s="12" t="s">
        <v>456</v>
      </c>
      <c r="AQ5" s="13" t="s">
        <v>456</v>
      </c>
      <c r="AR5" s="12" t="s">
        <v>441</v>
      </c>
      <c r="AS5" s="13" t="s">
        <v>457</v>
      </c>
      <c r="AT5" s="12" t="s">
        <v>457</v>
      </c>
      <c r="AU5" s="13" t="s">
        <v>443</v>
      </c>
      <c r="AV5" s="12" t="s">
        <v>458</v>
      </c>
      <c r="AW5" s="13" t="s">
        <v>458</v>
      </c>
      <c r="AX5" s="12" t="s">
        <v>459</v>
      </c>
      <c r="AY5" s="13" t="s">
        <v>459</v>
      </c>
      <c r="AZ5" s="12" t="s">
        <v>460</v>
      </c>
      <c r="BA5" s="13" t="s">
        <v>460</v>
      </c>
      <c r="BB5" s="12" t="s">
        <v>461</v>
      </c>
      <c r="BC5" s="13" t="s">
        <v>453</v>
      </c>
      <c r="BD5" s="12" t="s">
        <v>462</v>
      </c>
      <c r="BE5" s="13" t="s">
        <v>462</v>
      </c>
      <c r="BF5" s="12" t="s">
        <v>450</v>
      </c>
      <c r="BG5" s="13" t="s">
        <v>447</v>
      </c>
      <c r="BH5" s="12" t="s">
        <v>439</v>
      </c>
      <c r="BI5" s="13" t="s">
        <v>439</v>
      </c>
      <c r="BJ5" s="12" t="s">
        <v>449</v>
      </c>
      <c r="BK5" s="13" t="s">
        <v>463</v>
      </c>
      <c r="BL5" s="12" t="s">
        <v>464</v>
      </c>
      <c r="BM5" s="13" t="s">
        <v>465</v>
      </c>
      <c r="BN5" s="12" t="s">
        <v>452</v>
      </c>
      <c r="BO5" s="13" t="s">
        <v>451</v>
      </c>
      <c r="BP5" s="12" t="s">
        <v>441</v>
      </c>
      <c r="BQ5" s="13" t="s">
        <v>441</v>
      </c>
      <c r="BR5" s="12" t="s">
        <v>462</v>
      </c>
      <c r="BS5" s="13" t="s">
        <v>462</v>
      </c>
      <c r="BT5" s="12" t="s">
        <v>466</v>
      </c>
      <c r="BU5" s="13" t="s">
        <v>467</v>
      </c>
      <c r="BV5" s="12" t="s">
        <v>468</v>
      </c>
      <c r="BW5" s="13" t="s">
        <v>468</v>
      </c>
      <c r="BX5" s="12" t="s">
        <v>442</v>
      </c>
      <c r="BY5" s="13" t="s">
        <v>447</v>
      </c>
      <c r="BZ5" s="12" t="s">
        <v>469</v>
      </c>
      <c r="CA5" s="13" t="s">
        <v>469</v>
      </c>
      <c r="CB5" s="12" t="s">
        <v>467</v>
      </c>
      <c r="CC5" s="13" t="s">
        <v>470</v>
      </c>
      <c r="CD5" s="12" t="s">
        <v>471</v>
      </c>
      <c r="CE5" s="13" t="s">
        <v>472</v>
      </c>
      <c r="CF5" s="12" t="s">
        <v>473</v>
      </c>
      <c r="CG5" s="13" t="s">
        <v>474</v>
      </c>
      <c r="CH5" s="12" t="s">
        <v>474</v>
      </c>
      <c r="CI5" s="13" t="s">
        <v>459</v>
      </c>
      <c r="CJ5" s="12" t="s">
        <v>447</v>
      </c>
      <c r="CK5" s="13" t="s">
        <v>440</v>
      </c>
      <c r="CL5" s="12" t="s">
        <v>439</v>
      </c>
      <c r="CM5" s="13" t="s">
        <v>439</v>
      </c>
      <c r="CN5" s="12" t="s">
        <v>462</v>
      </c>
      <c r="CO5" s="13" t="s">
        <v>475</v>
      </c>
      <c r="CP5" s="12" t="s">
        <v>439</v>
      </c>
      <c r="CQ5" s="13" t="s">
        <v>476</v>
      </c>
      <c r="CR5" s="12"/>
      <c r="CS5" s="13"/>
      <c r="CT5" s="12"/>
      <c r="CU5" s="13"/>
      <c r="CV5" s="12"/>
      <c r="CW5" s="13"/>
      <c r="CX5" s="12"/>
      <c r="CY5" s="13"/>
      <c r="CZ5" s="12"/>
    </row>
    <row r="6" spans="1:104" ht="18" customHeight="1" x14ac:dyDescent="0.25">
      <c r="B6" s="520"/>
      <c r="C6" s="525"/>
      <c r="D6" s="17" t="s">
        <v>9</v>
      </c>
      <c r="E6" s="13" t="s">
        <v>477</v>
      </c>
      <c r="F6" s="12" t="s">
        <v>478</v>
      </c>
      <c r="G6" s="13" t="s">
        <v>479</v>
      </c>
      <c r="H6" s="12" t="s">
        <v>480</v>
      </c>
      <c r="I6" s="13" t="s">
        <v>481</v>
      </c>
      <c r="J6" s="12" t="s">
        <v>482</v>
      </c>
      <c r="K6" s="13" t="s">
        <v>483</v>
      </c>
      <c r="L6" s="12" t="s">
        <v>484</v>
      </c>
      <c r="M6" s="13" t="s">
        <v>485</v>
      </c>
      <c r="N6" s="12" t="s">
        <v>486</v>
      </c>
      <c r="O6" s="13" t="s">
        <v>487</v>
      </c>
      <c r="P6" s="12" t="s">
        <v>488</v>
      </c>
      <c r="Q6" s="13" t="s">
        <v>489</v>
      </c>
      <c r="R6" s="12" t="s">
        <v>479</v>
      </c>
      <c r="S6" s="13" t="s">
        <v>490</v>
      </c>
      <c r="T6" s="12" t="s">
        <v>491</v>
      </c>
      <c r="U6" s="13" t="s">
        <v>492</v>
      </c>
      <c r="V6" s="12" t="s">
        <v>493</v>
      </c>
      <c r="W6" s="13" t="s">
        <v>494</v>
      </c>
      <c r="X6" s="12" t="s">
        <v>485</v>
      </c>
      <c r="Y6" s="13" t="s">
        <v>495</v>
      </c>
      <c r="Z6" s="12" t="s">
        <v>496</v>
      </c>
      <c r="AA6" s="13" t="s">
        <v>497</v>
      </c>
      <c r="AB6" s="12" t="s">
        <v>498</v>
      </c>
      <c r="AC6" s="13" t="s">
        <v>499</v>
      </c>
      <c r="AD6" s="12" t="s">
        <v>500</v>
      </c>
      <c r="AE6" s="13" t="s">
        <v>501</v>
      </c>
      <c r="AF6" s="12" t="s">
        <v>502</v>
      </c>
      <c r="AG6" s="13" t="s">
        <v>503</v>
      </c>
      <c r="AH6" s="12" t="s">
        <v>504</v>
      </c>
      <c r="AI6" s="13" t="s">
        <v>505</v>
      </c>
      <c r="AJ6" s="12" t="s">
        <v>506</v>
      </c>
      <c r="AK6" s="13" t="s">
        <v>507</v>
      </c>
      <c r="AL6" s="12" t="s">
        <v>508</v>
      </c>
      <c r="AM6" s="13" t="s">
        <v>509</v>
      </c>
      <c r="AN6" s="12" t="s">
        <v>510</v>
      </c>
      <c r="AO6" s="13" t="s">
        <v>511</v>
      </c>
      <c r="AP6" s="12" t="s">
        <v>512</v>
      </c>
      <c r="AQ6" s="13" t="s">
        <v>513</v>
      </c>
      <c r="AR6" s="12" t="s">
        <v>514</v>
      </c>
      <c r="AS6" s="13" t="s">
        <v>515</v>
      </c>
      <c r="AT6" s="12" t="s">
        <v>516</v>
      </c>
      <c r="AU6" s="13" t="s">
        <v>517</v>
      </c>
      <c r="AV6" s="12" t="s">
        <v>518</v>
      </c>
      <c r="AW6" s="13" t="s">
        <v>519</v>
      </c>
      <c r="AX6" s="12" t="s">
        <v>520</v>
      </c>
      <c r="AY6" s="13" t="s">
        <v>521</v>
      </c>
      <c r="AZ6" s="12" t="s">
        <v>522</v>
      </c>
      <c r="BA6" s="13" t="s">
        <v>523</v>
      </c>
      <c r="BB6" s="12" t="s">
        <v>524</v>
      </c>
      <c r="BC6" s="13" t="s">
        <v>525</v>
      </c>
      <c r="BD6" s="12" t="s">
        <v>526</v>
      </c>
      <c r="BE6" s="13" t="s">
        <v>490</v>
      </c>
      <c r="BF6" s="12" t="s">
        <v>527</v>
      </c>
      <c r="BG6" s="13" t="s">
        <v>528</v>
      </c>
      <c r="BH6" s="12" t="s">
        <v>529</v>
      </c>
      <c r="BI6" s="13" t="s">
        <v>530</v>
      </c>
      <c r="BJ6" s="12" t="s">
        <v>531</v>
      </c>
      <c r="BK6" s="13" t="s">
        <v>532</v>
      </c>
      <c r="BL6" s="12" t="s">
        <v>533</v>
      </c>
      <c r="BM6" s="13" t="s">
        <v>534</v>
      </c>
      <c r="BN6" s="12" t="s">
        <v>535</v>
      </c>
      <c r="BO6" s="13" t="s">
        <v>497</v>
      </c>
      <c r="BP6" s="12" t="s">
        <v>536</v>
      </c>
      <c r="BQ6" s="13" t="s">
        <v>537</v>
      </c>
      <c r="BR6" s="12" t="s">
        <v>538</v>
      </c>
      <c r="BS6" s="13" t="s">
        <v>539</v>
      </c>
      <c r="BT6" s="12" t="s">
        <v>540</v>
      </c>
      <c r="BU6" s="13" t="s">
        <v>541</v>
      </c>
      <c r="BV6" s="12" t="s">
        <v>542</v>
      </c>
      <c r="BW6" s="13" t="s">
        <v>543</v>
      </c>
      <c r="BX6" s="12" t="s">
        <v>497</v>
      </c>
      <c r="BY6" s="13" t="s">
        <v>544</v>
      </c>
      <c r="BZ6" s="12" t="s">
        <v>545</v>
      </c>
      <c r="CA6" s="13" t="s">
        <v>546</v>
      </c>
      <c r="CB6" s="12" t="s">
        <v>547</v>
      </c>
      <c r="CC6" s="13" t="s">
        <v>548</v>
      </c>
      <c r="CD6" s="12" t="s">
        <v>549</v>
      </c>
      <c r="CE6" s="13" t="s">
        <v>550</v>
      </c>
      <c r="CF6" s="12" t="s">
        <v>524</v>
      </c>
      <c r="CG6" s="13" t="s">
        <v>551</v>
      </c>
      <c r="CH6" s="12" t="s">
        <v>552</v>
      </c>
      <c r="CI6" s="13" t="s">
        <v>553</v>
      </c>
      <c r="CJ6" s="12" t="s">
        <v>554</v>
      </c>
      <c r="CK6" s="13" t="s">
        <v>555</v>
      </c>
      <c r="CL6" s="12" t="s">
        <v>556</v>
      </c>
      <c r="CM6" s="13" t="s">
        <v>557</v>
      </c>
      <c r="CN6" s="12" t="s">
        <v>558</v>
      </c>
      <c r="CO6" s="13" t="s">
        <v>559</v>
      </c>
      <c r="CP6" s="12" t="s">
        <v>560</v>
      </c>
      <c r="CQ6" s="13" t="s">
        <v>561</v>
      </c>
      <c r="CR6" s="12"/>
      <c r="CS6" s="13"/>
      <c r="CT6" s="12"/>
      <c r="CU6" s="13"/>
      <c r="CV6" s="12"/>
      <c r="CW6" s="13"/>
      <c r="CX6" s="12"/>
      <c r="CY6" s="13"/>
      <c r="CZ6" s="12"/>
    </row>
    <row r="7" spans="1:104" ht="21" customHeight="1" x14ac:dyDescent="0.25">
      <c r="A7" s="7">
        <v>0</v>
      </c>
      <c r="B7" s="520"/>
      <c r="C7" s="525"/>
      <c r="D7" s="17" t="s">
        <v>22</v>
      </c>
      <c r="E7" s="13">
        <v>1</v>
      </c>
      <c r="F7" s="13">
        <f>E7+1</f>
        <v>2</v>
      </c>
      <c r="G7" s="13">
        <f t="shared" ref="G7" si="0">F7+1</f>
        <v>3</v>
      </c>
      <c r="H7" s="13">
        <f t="shared" ref="H7" si="1">G7+1</f>
        <v>4</v>
      </c>
      <c r="I7" s="13">
        <f t="shared" ref="I7" si="2">H7+1</f>
        <v>5</v>
      </c>
      <c r="J7" s="13">
        <f t="shared" ref="J7" si="3">I7+1</f>
        <v>6</v>
      </c>
      <c r="K7" s="13">
        <f t="shared" ref="K7" si="4">J7+1</f>
        <v>7</v>
      </c>
      <c r="L7" s="13">
        <f t="shared" ref="L7" si="5">K7+1</f>
        <v>8</v>
      </c>
      <c r="M7" s="13">
        <f t="shared" ref="M7" si="6">L7+1</f>
        <v>9</v>
      </c>
      <c r="N7" s="13">
        <f t="shared" ref="N7" si="7">M7+1</f>
        <v>10</v>
      </c>
      <c r="O7" s="13">
        <f t="shared" ref="O7" si="8">N7+1</f>
        <v>11</v>
      </c>
      <c r="P7" s="13">
        <f t="shared" ref="P7" si="9">O7+1</f>
        <v>12</v>
      </c>
      <c r="Q7" s="13">
        <f t="shared" ref="Q7" si="10">P7+1</f>
        <v>13</v>
      </c>
      <c r="R7" s="13">
        <f t="shared" ref="R7" si="11">Q7+1</f>
        <v>14</v>
      </c>
      <c r="S7" s="13">
        <f t="shared" ref="S7" si="12">R7+1</f>
        <v>15</v>
      </c>
      <c r="T7" s="13">
        <f t="shared" ref="T7" si="13">S7+1</f>
        <v>16</v>
      </c>
      <c r="U7" s="13">
        <f t="shared" ref="U7" si="14">T7+1</f>
        <v>17</v>
      </c>
      <c r="V7" s="13">
        <f t="shared" ref="V7" si="15">U7+1</f>
        <v>18</v>
      </c>
      <c r="W7" s="13">
        <f t="shared" ref="W7" si="16">V7+1</f>
        <v>19</v>
      </c>
      <c r="X7" s="13">
        <f t="shared" ref="X7" si="17">W7+1</f>
        <v>20</v>
      </c>
      <c r="Y7" s="13">
        <f t="shared" ref="Y7" si="18">X7+1</f>
        <v>21</v>
      </c>
      <c r="Z7" s="13">
        <f t="shared" ref="Z7" si="19">Y7+1</f>
        <v>22</v>
      </c>
      <c r="AA7" s="13">
        <f t="shared" ref="AA7" si="20">Z7+1</f>
        <v>23</v>
      </c>
      <c r="AB7" s="13">
        <f t="shared" ref="AB7" si="21">AA7+1</f>
        <v>24</v>
      </c>
      <c r="AC7" s="13">
        <f t="shared" ref="AC7" si="22">AB7+1</f>
        <v>25</v>
      </c>
      <c r="AD7" s="13">
        <f t="shared" ref="AD7" si="23">AC7+1</f>
        <v>26</v>
      </c>
      <c r="AE7" s="13">
        <f t="shared" ref="AE7" si="24">AD7+1</f>
        <v>27</v>
      </c>
      <c r="AF7" s="13">
        <f t="shared" ref="AF7" si="25">AE7+1</f>
        <v>28</v>
      </c>
      <c r="AG7" s="13">
        <f t="shared" ref="AG7" si="26">AF7+1</f>
        <v>29</v>
      </c>
      <c r="AH7" s="13">
        <f t="shared" ref="AH7" si="27">AG7+1</f>
        <v>30</v>
      </c>
      <c r="AI7" s="13">
        <f t="shared" ref="AI7" si="28">AH7+1</f>
        <v>31</v>
      </c>
      <c r="AJ7" s="13">
        <f t="shared" ref="AJ7" si="29">AI7+1</f>
        <v>32</v>
      </c>
      <c r="AK7" s="13">
        <f t="shared" ref="AK7" si="30">AJ7+1</f>
        <v>33</v>
      </c>
      <c r="AL7" s="13">
        <f t="shared" ref="AL7" si="31">AK7+1</f>
        <v>34</v>
      </c>
      <c r="AM7" s="13">
        <f t="shared" ref="AM7" si="32">AL7+1</f>
        <v>35</v>
      </c>
      <c r="AN7" s="13">
        <f t="shared" ref="AN7" si="33">AM7+1</f>
        <v>36</v>
      </c>
      <c r="AO7" s="13">
        <f t="shared" ref="AO7" si="34">AN7+1</f>
        <v>37</v>
      </c>
      <c r="AP7" s="13">
        <f t="shared" ref="AP7" si="35">AO7+1</f>
        <v>38</v>
      </c>
      <c r="AQ7" s="13">
        <f t="shared" ref="AQ7" si="36">AP7+1</f>
        <v>39</v>
      </c>
      <c r="AR7" s="13">
        <f t="shared" ref="AR7" si="37">AQ7+1</f>
        <v>40</v>
      </c>
      <c r="AS7" s="13">
        <f t="shared" ref="AS7" si="38">AR7+1</f>
        <v>41</v>
      </c>
      <c r="AT7" s="13">
        <f t="shared" ref="AT7" si="39">AS7+1</f>
        <v>42</v>
      </c>
      <c r="AU7" s="13">
        <f t="shared" ref="AU7" si="40">AT7+1</f>
        <v>43</v>
      </c>
      <c r="AV7" s="13">
        <f t="shared" ref="AV7" si="41">AU7+1</f>
        <v>44</v>
      </c>
      <c r="AW7" s="13">
        <f t="shared" ref="AW7" si="42">AV7+1</f>
        <v>45</v>
      </c>
      <c r="AX7" s="13">
        <f t="shared" ref="AX7" si="43">AW7+1</f>
        <v>46</v>
      </c>
      <c r="AY7" s="13">
        <f t="shared" ref="AY7" si="44">AX7+1</f>
        <v>47</v>
      </c>
      <c r="AZ7" s="13">
        <f t="shared" ref="AZ7" si="45">AY7+1</f>
        <v>48</v>
      </c>
      <c r="BA7" s="13">
        <f t="shared" ref="BA7" si="46">AZ7+1</f>
        <v>49</v>
      </c>
      <c r="BB7" s="13">
        <f t="shared" ref="BB7" si="47">BA7+1</f>
        <v>50</v>
      </c>
      <c r="BC7" s="13">
        <f t="shared" ref="BC7" si="48">BB7+1</f>
        <v>51</v>
      </c>
      <c r="BD7" s="13">
        <f t="shared" ref="BD7" si="49">BC7+1</f>
        <v>52</v>
      </c>
      <c r="BE7" s="13">
        <f t="shared" ref="BE7" si="50">BD7+1</f>
        <v>53</v>
      </c>
      <c r="BF7" s="13">
        <f t="shared" ref="BF7" si="51">BE7+1</f>
        <v>54</v>
      </c>
      <c r="BG7" s="13">
        <f t="shared" ref="BG7" si="52">BF7+1</f>
        <v>55</v>
      </c>
      <c r="BH7" s="13">
        <f t="shared" ref="BH7" si="53">BG7+1</f>
        <v>56</v>
      </c>
      <c r="BI7" s="13">
        <f t="shared" ref="BI7" si="54">BH7+1</f>
        <v>57</v>
      </c>
      <c r="BJ7" s="13">
        <f t="shared" ref="BJ7" si="55">BI7+1</f>
        <v>58</v>
      </c>
      <c r="BK7" s="13">
        <f t="shared" ref="BK7" si="56">BJ7+1</f>
        <v>59</v>
      </c>
      <c r="BL7" s="13">
        <f t="shared" ref="BL7" si="57">BK7+1</f>
        <v>60</v>
      </c>
      <c r="BM7" s="13">
        <f t="shared" ref="BM7" si="58">BL7+1</f>
        <v>61</v>
      </c>
      <c r="BN7" s="13">
        <f t="shared" ref="BN7" si="59">BM7+1</f>
        <v>62</v>
      </c>
      <c r="BO7" s="13">
        <f t="shared" ref="BO7" si="60">BN7+1</f>
        <v>63</v>
      </c>
      <c r="BP7" s="13">
        <f t="shared" ref="BP7" si="61">BO7+1</f>
        <v>64</v>
      </c>
      <c r="BQ7" s="13">
        <f t="shared" ref="BQ7" si="62">BP7+1</f>
        <v>65</v>
      </c>
      <c r="BR7" s="13">
        <f t="shared" ref="BR7" si="63">BQ7+1</f>
        <v>66</v>
      </c>
      <c r="BS7" s="13">
        <f t="shared" ref="BS7" si="64">BR7+1</f>
        <v>67</v>
      </c>
      <c r="BT7" s="13">
        <f t="shared" ref="BT7" si="65">BS7+1</f>
        <v>68</v>
      </c>
      <c r="BU7" s="13">
        <f t="shared" ref="BU7" si="66">BT7+1</f>
        <v>69</v>
      </c>
      <c r="BV7" s="13">
        <f t="shared" ref="BV7" si="67">BU7+1</f>
        <v>70</v>
      </c>
      <c r="BW7" s="13">
        <f t="shared" ref="BW7" si="68">BV7+1</f>
        <v>71</v>
      </c>
      <c r="BX7" s="13">
        <f t="shared" ref="BX7" si="69">BW7+1</f>
        <v>72</v>
      </c>
      <c r="BY7" s="13">
        <f t="shared" ref="BY7" si="70">BX7+1</f>
        <v>73</v>
      </c>
      <c r="BZ7" s="13">
        <f t="shared" ref="BZ7" si="71">BY7+1</f>
        <v>74</v>
      </c>
      <c r="CA7" s="13">
        <f t="shared" ref="CA7" si="72">BZ7+1</f>
        <v>75</v>
      </c>
      <c r="CB7" s="13">
        <f t="shared" ref="CB7" si="73">CA7+1</f>
        <v>76</v>
      </c>
      <c r="CC7" s="13">
        <f t="shared" ref="CC7" si="74">CB7+1</f>
        <v>77</v>
      </c>
      <c r="CD7" s="13">
        <f t="shared" ref="CD7" si="75">CC7+1</f>
        <v>78</v>
      </c>
      <c r="CE7" s="13">
        <f t="shared" ref="CE7" si="76">CD7+1</f>
        <v>79</v>
      </c>
      <c r="CF7" s="13">
        <f t="shared" ref="CF7" si="77">CE7+1</f>
        <v>80</v>
      </c>
      <c r="CG7" s="13">
        <f t="shared" ref="CG7" si="78">CF7+1</f>
        <v>81</v>
      </c>
      <c r="CH7" s="13">
        <f t="shared" ref="CH7" si="79">CG7+1</f>
        <v>82</v>
      </c>
      <c r="CI7" s="13">
        <f t="shared" ref="CI7" si="80">CH7+1</f>
        <v>83</v>
      </c>
      <c r="CJ7" s="13">
        <f t="shared" ref="CJ7" si="81">CI7+1</f>
        <v>84</v>
      </c>
      <c r="CK7" s="13">
        <f t="shared" ref="CK7" si="82">CJ7+1</f>
        <v>85</v>
      </c>
      <c r="CL7" s="13">
        <f t="shared" ref="CL7" si="83">CK7+1</f>
        <v>86</v>
      </c>
      <c r="CM7" s="13">
        <f t="shared" ref="CM7" si="84">CL7+1</f>
        <v>87</v>
      </c>
      <c r="CN7" s="13">
        <f t="shared" ref="CN7" si="85">CM7+1</f>
        <v>88</v>
      </c>
      <c r="CO7" s="13">
        <f t="shared" ref="CO7" si="86">CN7+1</f>
        <v>89</v>
      </c>
      <c r="CP7" s="13">
        <f t="shared" ref="CP7" si="87">CO7+1</f>
        <v>90</v>
      </c>
      <c r="CQ7" s="13">
        <f t="shared" ref="CQ7" si="88">CP7+1</f>
        <v>91</v>
      </c>
      <c r="CR7" s="13">
        <f t="shared" ref="CR7" si="89">CQ7+1</f>
        <v>92</v>
      </c>
      <c r="CS7" s="13">
        <f t="shared" ref="CS7" si="90">CR7+1</f>
        <v>93</v>
      </c>
      <c r="CT7" s="13">
        <f t="shared" ref="CT7" si="91">CS7+1</f>
        <v>94</v>
      </c>
      <c r="CU7" s="13">
        <f t="shared" ref="CU7" si="92">CT7+1</f>
        <v>95</v>
      </c>
      <c r="CV7" s="13">
        <f t="shared" ref="CV7" si="93">CU7+1</f>
        <v>96</v>
      </c>
      <c r="CW7" s="13">
        <f t="shared" ref="CW7" si="94">CV7+1</f>
        <v>97</v>
      </c>
      <c r="CX7" s="13">
        <f t="shared" ref="CX7" si="95">CW7+1</f>
        <v>98</v>
      </c>
      <c r="CY7" s="13">
        <f t="shared" ref="CY7" si="96">CX7+1</f>
        <v>99</v>
      </c>
      <c r="CZ7" s="13">
        <f t="shared" ref="CZ7" si="97">CY7+1</f>
        <v>100</v>
      </c>
    </row>
    <row r="8" spans="1:104" ht="21" customHeight="1" thickBot="1" x14ac:dyDescent="0.3">
      <c r="B8" s="520"/>
      <c r="C8" s="525"/>
      <c r="D8" s="230" t="s">
        <v>290</v>
      </c>
      <c r="E8" s="13" t="s">
        <v>562</v>
      </c>
      <c r="F8" s="13" t="s">
        <v>562</v>
      </c>
      <c r="G8" s="13" t="s">
        <v>562</v>
      </c>
      <c r="H8" s="13" t="s">
        <v>562</v>
      </c>
      <c r="I8" s="13" t="s">
        <v>562</v>
      </c>
      <c r="J8" s="13" t="s">
        <v>562</v>
      </c>
      <c r="K8" s="13" t="s">
        <v>562</v>
      </c>
      <c r="L8" s="13" t="s">
        <v>562</v>
      </c>
      <c r="M8" s="13" t="s">
        <v>562</v>
      </c>
      <c r="N8" s="13" t="s">
        <v>562</v>
      </c>
      <c r="O8" s="13" t="s">
        <v>562</v>
      </c>
      <c r="P8" s="13" t="s">
        <v>562</v>
      </c>
      <c r="Q8" s="13" t="s">
        <v>562</v>
      </c>
      <c r="R8" s="13" t="s">
        <v>562</v>
      </c>
      <c r="S8" s="13" t="s">
        <v>562</v>
      </c>
      <c r="T8" s="13" t="s">
        <v>562</v>
      </c>
      <c r="U8" s="13" t="s">
        <v>562</v>
      </c>
      <c r="V8" s="13" t="s">
        <v>562</v>
      </c>
      <c r="W8" s="13" t="s">
        <v>562</v>
      </c>
      <c r="X8" s="13" t="s">
        <v>562</v>
      </c>
      <c r="Y8" s="13" t="s">
        <v>562</v>
      </c>
      <c r="Z8" s="13" t="s">
        <v>562</v>
      </c>
      <c r="AA8" s="13" t="s">
        <v>562</v>
      </c>
      <c r="AB8" s="13" t="s">
        <v>562</v>
      </c>
      <c r="AC8" s="13" t="s">
        <v>562</v>
      </c>
      <c r="AD8" s="13" t="s">
        <v>562</v>
      </c>
      <c r="AE8" s="13" t="s">
        <v>562</v>
      </c>
      <c r="AF8" s="13" t="s">
        <v>562</v>
      </c>
      <c r="AG8" s="13" t="s">
        <v>562</v>
      </c>
      <c r="AH8" s="13" t="s">
        <v>562</v>
      </c>
      <c r="AI8" s="13" t="s">
        <v>562</v>
      </c>
      <c r="AJ8" s="13" t="s">
        <v>562</v>
      </c>
      <c r="AK8" s="13" t="s">
        <v>562</v>
      </c>
      <c r="AL8" s="13" t="s">
        <v>562</v>
      </c>
      <c r="AM8" s="13" t="s">
        <v>562</v>
      </c>
      <c r="AN8" s="13" t="s">
        <v>562</v>
      </c>
      <c r="AO8" s="13" t="s">
        <v>562</v>
      </c>
      <c r="AP8" s="13" t="s">
        <v>562</v>
      </c>
      <c r="AQ8" s="13" t="s">
        <v>562</v>
      </c>
      <c r="AR8" s="13" t="s">
        <v>562</v>
      </c>
      <c r="AS8" s="13" t="s">
        <v>562</v>
      </c>
      <c r="AT8" s="13" t="s">
        <v>562</v>
      </c>
      <c r="AU8" s="13" t="s">
        <v>562</v>
      </c>
      <c r="AV8" s="13" t="s">
        <v>562</v>
      </c>
      <c r="AW8" s="13" t="s">
        <v>562</v>
      </c>
      <c r="AX8" s="13" t="s">
        <v>562</v>
      </c>
      <c r="AY8" s="13" t="s">
        <v>562</v>
      </c>
      <c r="AZ8" s="13" t="s">
        <v>562</v>
      </c>
      <c r="BA8" s="13" t="s">
        <v>562</v>
      </c>
      <c r="BB8" s="13" t="s">
        <v>562</v>
      </c>
      <c r="BC8" s="13" t="s">
        <v>562</v>
      </c>
      <c r="BD8" s="13" t="s">
        <v>562</v>
      </c>
      <c r="BE8" s="13" t="s">
        <v>562</v>
      </c>
      <c r="BF8" s="13" t="s">
        <v>562</v>
      </c>
      <c r="BG8" s="13" t="s">
        <v>562</v>
      </c>
      <c r="BH8" s="13" t="s">
        <v>562</v>
      </c>
      <c r="BI8" s="13" t="s">
        <v>562</v>
      </c>
      <c r="BJ8" s="13" t="s">
        <v>562</v>
      </c>
      <c r="BK8" s="13" t="s">
        <v>562</v>
      </c>
      <c r="BL8" s="13" t="s">
        <v>562</v>
      </c>
      <c r="BM8" s="13" t="s">
        <v>562</v>
      </c>
      <c r="BN8" s="13" t="s">
        <v>562</v>
      </c>
      <c r="BO8" s="13" t="s">
        <v>562</v>
      </c>
      <c r="BP8" s="13" t="s">
        <v>562</v>
      </c>
      <c r="BQ8" s="13" t="s">
        <v>562</v>
      </c>
      <c r="BR8" s="13" t="s">
        <v>562</v>
      </c>
      <c r="BS8" s="13" t="s">
        <v>562</v>
      </c>
      <c r="BT8" s="13" t="s">
        <v>562</v>
      </c>
      <c r="BU8" s="13" t="s">
        <v>562</v>
      </c>
      <c r="BV8" s="13" t="s">
        <v>562</v>
      </c>
      <c r="BW8" s="13" t="s">
        <v>562</v>
      </c>
      <c r="BX8" s="13" t="s">
        <v>562</v>
      </c>
      <c r="BY8" s="13" t="s">
        <v>562</v>
      </c>
      <c r="BZ8" s="13" t="s">
        <v>562</v>
      </c>
      <c r="CA8" s="13" t="s">
        <v>562</v>
      </c>
      <c r="CB8" s="13" t="s">
        <v>562</v>
      </c>
      <c r="CC8" s="13" t="s">
        <v>562</v>
      </c>
      <c r="CD8" s="13" t="s">
        <v>562</v>
      </c>
      <c r="CE8" s="13" t="s">
        <v>562</v>
      </c>
      <c r="CF8" s="13" t="s">
        <v>562</v>
      </c>
      <c r="CG8" s="13" t="s">
        <v>562</v>
      </c>
      <c r="CH8" s="13" t="s">
        <v>562</v>
      </c>
      <c r="CI8" s="13" t="s">
        <v>562</v>
      </c>
      <c r="CJ8" s="13" t="s">
        <v>562</v>
      </c>
      <c r="CK8" s="13" t="s">
        <v>562</v>
      </c>
      <c r="CL8" s="13" t="s">
        <v>562</v>
      </c>
      <c r="CM8" s="13" t="s">
        <v>562</v>
      </c>
      <c r="CN8" s="13" t="s">
        <v>562</v>
      </c>
      <c r="CO8" s="13" t="s">
        <v>562</v>
      </c>
      <c r="CP8" s="13" t="s">
        <v>562</v>
      </c>
      <c r="CQ8" s="13" t="s">
        <v>562</v>
      </c>
      <c r="CR8" s="13"/>
      <c r="CS8" s="13"/>
      <c r="CT8" s="13"/>
      <c r="CU8" s="13"/>
      <c r="CV8" s="13"/>
      <c r="CW8" s="13"/>
      <c r="CX8" s="13"/>
      <c r="CY8" s="13"/>
      <c r="CZ8" s="13"/>
    </row>
    <row r="9" spans="1:104" ht="18.75" customHeight="1" x14ac:dyDescent="0.25">
      <c r="B9" s="520"/>
      <c r="C9" s="525"/>
      <c r="D9" s="224" t="s">
        <v>51</v>
      </c>
      <c r="E9" s="241" t="s">
        <v>563</v>
      </c>
      <c r="F9" s="267" t="s">
        <v>563</v>
      </c>
      <c r="G9" s="241" t="s">
        <v>563</v>
      </c>
      <c r="H9" s="267" t="s">
        <v>563</v>
      </c>
      <c r="I9" s="241" t="s">
        <v>563</v>
      </c>
      <c r="J9" s="267" t="s">
        <v>563</v>
      </c>
      <c r="K9" s="241" t="s">
        <v>563</v>
      </c>
      <c r="L9" s="267" t="s">
        <v>563</v>
      </c>
      <c r="M9" s="241" t="s">
        <v>563</v>
      </c>
      <c r="N9" s="267" t="s">
        <v>563</v>
      </c>
      <c r="O9" s="241" t="s">
        <v>563</v>
      </c>
      <c r="P9" s="267" t="s">
        <v>563</v>
      </c>
      <c r="Q9" s="241" t="s">
        <v>563</v>
      </c>
      <c r="R9" s="267" t="s">
        <v>563</v>
      </c>
      <c r="S9" s="241" t="s">
        <v>563</v>
      </c>
      <c r="T9" s="267" t="s">
        <v>563</v>
      </c>
      <c r="U9" s="241" t="s">
        <v>563</v>
      </c>
      <c r="V9" s="267" t="s">
        <v>563</v>
      </c>
      <c r="W9" s="241" t="s">
        <v>563</v>
      </c>
      <c r="X9" s="267" t="s">
        <v>563</v>
      </c>
      <c r="Y9" s="241" t="s">
        <v>563</v>
      </c>
      <c r="Z9" s="267" t="s">
        <v>563</v>
      </c>
      <c r="AA9" s="241" t="s">
        <v>563</v>
      </c>
      <c r="AB9" s="267" t="s">
        <v>563</v>
      </c>
      <c r="AC9" s="241" t="s">
        <v>563</v>
      </c>
      <c r="AD9" s="267" t="s">
        <v>563</v>
      </c>
      <c r="AE9" s="241" t="s">
        <v>563</v>
      </c>
      <c r="AF9" s="267" t="s">
        <v>563</v>
      </c>
      <c r="AG9" s="241" t="s">
        <v>563</v>
      </c>
      <c r="AH9" s="267" t="s">
        <v>563</v>
      </c>
      <c r="AI9" s="241" t="s">
        <v>563</v>
      </c>
      <c r="AJ9" s="267" t="s">
        <v>563</v>
      </c>
      <c r="AK9" s="241" t="s">
        <v>563</v>
      </c>
      <c r="AL9" s="267" t="s">
        <v>563</v>
      </c>
      <c r="AM9" s="241" t="s">
        <v>563</v>
      </c>
      <c r="AN9" s="267" t="s">
        <v>563</v>
      </c>
      <c r="AO9" s="241" t="s">
        <v>563</v>
      </c>
      <c r="AP9" s="267" t="s">
        <v>563</v>
      </c>
      <c r="AQ9" s="241" t="s">
        <v>563</v>
      </c>
      <c r="AR9" s="267" t="s">
        <v>563</v>
      </c>
      <c r="AS9" s="241" t="s">
        <v>563</v>
      </c>
      <c r="AT9" s="267" t="s">
        <v>563</v>
      </c>
      <c r="AU9" s="241" t="s">
        <v>563</v>
      </c>
      <c r="AV9" s="267" t="s">
        <v>563</v>
      </c>
      <c r="AW9" s="241" t="s">
        <v>563</v>
      </c>
      <c r="AX9" s="267" t="s">
        <v>563</v>
      </c>
      <c r="AY9" s="241" t="s">
        <v>563</v>
      </c>
      <c r="AZ9" s="267" t="s">
        <v>563</v>
      </c>
      <c r="BA9" s="241" t="s">
        <v>563</v>
      </c>
      <c r="BB9" s="267" t="s">
        <v>563</v>
      </c>
      <c r="BC9" s="241" t="s">
        <v>563</v>
      </c>
      <c r="BD9" s="267" t="s">
        <v>563</v>
      </c>
      <c r="BE9" s="241" t="s">
        <v>563</v>
      </c>
      <c r="BF9" s="267" t="s">
        <v>563</v>
      </c>
      <c r="BG9" s="241" t="s">
        <v>563</v>
      </c>
      <c r="BH9" s="267" t="s">
        <v>563</v>
      </c>
      <c r="BI9" s="241" t="s">
        <v>563</v>
      </c>
      <c r="BJ9" s="267" t="s">
        <v>563</v>
      </c>
      <c r="BK9" s="241" t="s">
        <v>563</v>
      </c>
      <c r="BL9" s="267" t="s">
        <v>563</v>
      </c>
      <c r="BM9" s="241" t="s">
        <v>563</v>
      </c>
      <c r="BN9" s="267" t="s">
        <v>563</v>
      </c>
      <c r="BO9" s="241" t="s">
        <v>563</v>
      </c>
      <c r="BP9" s="267" t="s">
        <v>563</v>
      </c>
      <c r="BQ9" s="241" t="s">
        <v>563</v>
      </c>
      <c r="BR9" s="267" t="s">
        <v>563</v>
      </c>
      <c r="BS9" s="241" t="s">
        <v>563</v>
      </c>
      <c r="BT9" s="267" t="s">
        <v>563</v>
      </c>
      <c r="BU9" s="241" t="s">
        <v>563</v>
      </c>
      <c r="BV9" s="267" t="s">
        <v>563</v>
      </c>
      <c r="BW9" s="241" t="s">
        <v>563</v>
      </c>
      <c r="BX9" s="267" t="s">
        <v>563</v>
      </c>
      <c r="BY9" s="241" t="s">
        <v>563</v>
      </c>
      <c r="BZ9" s="267" t="s">
        <v>563</v>
      </c>
      <c r="CA9" s="241" t="s">
        <v>563</v>
      </c>
      <c r="CB9" s="267" t="s">
        <v>563</v>
      </c>
      <c r="CC9" s="241" t="s">
        <v>563</v>
      </c>
      <c r="CD9" s="267" t="s">
        <v>563</v>
      </c>
      <c r="CE9" s="241" t="s">
        <v>563</v>
      </c>
      <c r="CF9" s="267" t="s">
        <v>563</v>
      </c>
      <c r="CG9" s="241" t="s">
        <v>563</v>
      </c>
      <c r="CH9" s="267" t="s">
        <v>563</v>
      </c>
      <c r="CI9" s="241" t="s">
        <v>563</v>
      </c>
      <c r="CJ9" s="267" t="s">
        <v>563</v>
      </c>
      <c r="CK9" s="241" t="s">
        <v>563</v>
      </c>
      <c r="CL9" s="267" t="s">
        <v>563</v>
      </c>
      <c r="CM9" s="241" t="s">
        <v>563</v>
      </c>
      <c r="CN9" s="267" t="s">
        <v>563</v>
      </c>
      <c r="CO9" s="241" t="s">
        <v>563</v>
      </c>
      <c r="CP9" s="267" t="s">
        <v>563</v>
      </c>
      <c r="CQ9" s="241" t="s">
        <v>563</v>
      </c>
      <c r="CR9" s="267"/>
      <c r="CS9" s="241"/>
      <c r="CT9" s="267"/>
      <c r="CU9" s="241"/>
      <c r="CV9" s="267"/>
      <c r="CW9" s="241"/>
      <c r="CX9" s="267"/>
      <c r="CY9" s="241"/>
      <c r="CZ9" s="267"/>
    </row>
    <row r="10" spans="1:104" ht="18.75" customHeight="1" x14ac:dyDescent="0.25">
      <c r="B10" s="520"/>
      <c r="C10" s="525"/>
      <c r="D10" s="14" t="s">
        <v>52</v>
      </c>
      <c r="E10" s="16" t="s">
        <v>564</v>
      </c>
      <c r="F10" s="15" t="s">
        <v>564</v>
      </c>
      <c r="G10" s="16" t="s">
        <v>564</v>
      </c>
      <c r="H10" s="15" t="s">
        <v>564</v>
      </c>
      <c r="I10" s="16" t="s">
        <v>564</v>
      </c>
      <c r="J10" s="15" t="s">
        <v>564</v>
      </c>
      <c r="K10" s="16" t="s">
        <v>564</v>
      </c>
      <c r="L10" s="15" t="s">
        <v>564</v>
      </c>
      <c r="M10" s="16" t="s">
        <v>564</v>
      </c>
      <c r="N10" s="15" t="s">
        <v>564</v>
      </c>
      <c r="O10" s="16" t="s">
        <v>564</v>
      </c>
      <c r="P10" s="15" t="s">
        <v>564</v>
      </c>
      <c r="Q10" s="16" t="s">
        <v>564</v>
      </c>
      <c r="R10" s="15" t="s">
        <v>564</v>
      </c>
      <c r="S10" s="16" t="s">
        <v>564</v>
      </c>
      <c r="T10" s="15" t="s">
        <v>564</v>
      </c>
      <c r="U10" s="16" t="s">
        <v>564</v>
      </c>
      <c r="V10" s="15" t="s">
        <v>564</v>
      </c>
      <c r="W10" s="16" t="s">
        <v>564</v>
      </c>
      <c r="X10" s="15" t="s">
        <v>564</v>
      </c>
      <c r="Y10" s="16" t="s">
        <v>564</v>
      </c>
      <c r="Z10" s="15" t="s">
        <v>564</v>
      </c>
      <c r="AA10" s="16" t="s">
        <v>564</v>
      </c>
      <c r="AB10" s="15" t="s">
        <v>564</v>
      </c>
      <c r="AC10" s="16" t="s">
        <v>564</v>
      </c>
      <c r="AD10" s="15" t="s">
        <v>564</v>
      </c>
      <c r="AE10" s="16" t="s">
        <v>564</v>
      </c>
      <c r="AF10" s="15" t="s">
        <v>564</v>
      </c>
      <c r="AG10" s="16" t="s">
        <v>564</v>
      </c>
      <c r="AH10" s="15" t="s">
        <v>564</v>
      </c>
      <c r="AI10" s="16" t="s">
        <v>564</v>
      </c>
      <c r="AJ10" s="15" t="s">
        <v>564</v>
      </c>
      <c r="AK10" s="16" t="s">
        <v>564</v>
      </c>
      <c r="AL10" s="15" t="s">
        <v>564</v>
      </c>
      <c r="AM10" s="16" t="s">
        <v>564</v>
      </c>
      <c r="AN10" s="15" t="s">
        <v>564</v>
      </c>
      <c r="AO10" s="16" t="s">
        <v>564</v>
      </c>
      <c r="AP10" s="15" t="s">
        <v>564</v>
      </c>
      <c r="AQ10" s="16" t="s">
        <v>564</v>
      </c>
      <c r="AR10" s="15" t="s">
        <v>564</v>
      </c>
      <c r="AS10" s="16" t="s">
        <v>564</v>
      </c>
      <c r="AT10" s="15" t="s">
        <v>564</v>
      </c>
      <c r="AU10" s="16" t="s">
        <v>564</v>
      </c>
      <c r="AV10" s="15" t="s">
        <v>564</v>
      </c>
      <c r="AW10" s="16" t="s">
        <v>564</v>
      </c>
      <c r="AX10" s="15" t="s">
        <v>564</v>
      </c>
      <c r="AY10" s="16" t="s">
        <v>564</v>
      </c>
      <c r="AZ10" s="15" t="s">
        <v>564</v>
      </c>
      <c r="BA10" s="16" t="s">
        <v>564</v>
      </c>
      <c r="BB10" s="15" t="s">
        <v>564</v>
      </c>
      <c r="BC10" s="16" t="s">
        <v>564</v>
      </c>
      <c r="BD10" s="15" t="s">
        <v>564</v>
      </c>
      <c r="BE10" s="16" t="s">
        <v>564</v>
      </c>
      <c r="BF10" s="15" t="s">
        <v>564</v>
      </c>
      <c r="BG10" s="16" t="s">
        <v>564</v>
      </c>
      <c r="BH10" s="15" t="s">
        <v>564</v>
      </c>
      <c r="BI10" s="16" t="s">
        <v>564</v>
      </c>
      <c r="BJ10" s="15" t="s">
        <v>564</v>
      </c>
      <c r="BK10" s="16" t="s">
        <v>564</v>
      </c>
      <c r="BL10" s="15" t="s">
        <v>564</v>
      </c>
      <c r="BM10" s="16" t="s">
        <v>564</v>
      </c>
      <c r="BN10" s="15" t="s">
        <v>564</v>
      </c>
      <c r="BO10" s="16" t="s">
        <v>564</v>
      </c>
      <c r="BP10" s="15" t="s">
        <v>564</v>
      </c>
      <c r="BQ10" s="16" t="s">
        <v>564</v>
      </c>
      <c r="BR10" s="15" t="s">
        <v>564</v>
      </c>
      <c r="BS10" s="16" t="s">
        <v>564</v>
      </c>
      <c r="BT10" s="15" t="s">
        <v>564</v>
      </c>
      <c r="BU10" s="16" t="s">
        <v>564</v>
      </c>
      <c r="BV10" s="15" t="s">
        <v>564</v>
      </c>
      <c r="BW10" s="16" t="s">
        <v>564</v>
      </c>
      <c r="BX10" s="15" t="s">
        <v>564</v>
      </c>
      <c r="BY10" s="16" t="s">
        <v>564</v>
      </c>
      <c r="BZ10" s="15" t="s">
        <v>564</v>
      </c>
      <c r="CA10" s="16" t="s">
        <v>564</v>
      </c>
      <c r="CB10" s="15" t="s">
        <v>564</v>
      </c>
      <c r="CC10" s="16" t="s">
        <v>564</v>
      </c>
      <c r="CD10" s="15" t="s">
        <v>564</v>
      </c>
      <c r="CE10" s="16" t="s">
        <v>564</v>
      </c>
      <c r="CF10" s="15" t="s">
        <v>564</v>
      </c>
      <c r="CG10" s="16" t="s">
        <v>564</v>
      </c>
      <c r="CH10" s="15" t="s">
        <v>564</v>
      </c>
      <c r="CI10" s="16" t="s">
        <v>564</v>
      </c>
      <c r="CJ10" s="15" t="s">
        <v>564</v>
      </c>
      <c r="CK10" s="16" t="s">
        <v>564</v>
      </c>
      <c r="CL10" s="15" t="s">
        <v>564</v>
      </c>
      <c r="CM10" s="16" t="s">
        <v>564</v>
      </c>
      <c r="CN10" s="15" t="s">
        <v>564</v>
      </c>
      <c r="CO10" s="16" t="s">
        <v>564</v>
      </c>
      <c r="CP10" s="15" t="s">
        <v>564</v>
      </c>
      <c r="CQ10" s="16" t="s">
        <v>564</v>
      </c>
      <c r="CR10" s="15"/>
      <c r="CS10" s="16"/>
      <c r="CT10" s="15"/>
      <c r="CU10" s="16"/>
      <c r="CV10" s="15"/>
      <c r="CW10" s="16"/>
      <c r="CX10" s="15"/>
      <c r="CY10" s="16"/>
      <c r="CZ10" s="15"/>
    </row>
    <row r="11" spans="1:104" ht="18.75" customHeight="1" x14ac:dyDescent="0.25">
      <c r="B11" s="520"/>
      <c r="C11" s="525"/>
      <c r="D11" s="14" t="s">
        <v>219</v>
      </c>
      <c r="E11" s="16" t="s">
        <v>565</v>
      </c>
      <c r="F11" s="15" t="s">
        <v>565</v>
      </c>
      <c r="G11" s="16" t="s">
        <v>565</v>
      </c>
      <c r="H11" s="15" t="s">
        <v>565</v>
      </c>
      <c r="I11" s="16" t="s">
        <v>565</v>
      </c>
      <c r="J11" s="15" t="s">
        <v>565</v>
      </c>
      <c r="K11" s="16" t="s">
        <v>565</v>
      </c>
      <c r="L11" s="15" t="s">
        <v>565</v>
      </c>
      <c r="M11" s="16" t="s">
        <v>565</v>
      </c>
      <c r="N11" s="15" t="s">
        <v>565</v>
      </c>
      <c r="O11" s="16" t="s">
        <v>565</v>
      </c>
      <c r="P11" s="15" t="s">
        <v>565</v>
      </c>
      <c r="Q11" s="16" t="s">
        <v>565</v>
      </c>
      <c r="R11" s="15" t="s">
        <v>565</v>
      </c>
      <c r="S11" s="16" t="s">
        <v>565</v>
      </c>
      <c r="T11" s="15" t="s">
        <v>565</v>
      </c>
      <c r="U11" s="16" t="s">
        <v>565</v>
      </c>
      <c r="V11" s="15" t="s">
        <v>565</v>
      </c>
      <c r="W11" s="16" t="s">
        <v>565</v>
      </c>
      <c r="X11" s="15" t="s">
        <v>565</v>
      </c>
      <c r="Y11" s="16" t="s">
        <v>565</v>
      </c>
      <c r="Z11" s="15" t="s">
        <v>565</v>
      </c>
      <c r="AA11" s="16" t="s">
        <v>565</v>
      </c>
      <c r="AB11" s="15" t="s">
        <v>565</v>
      </c>
      <c r="AC11" s="16" t="s">
        <v>565</v>
      </c>
      <c r="AD11" s="15" t="s">
        <v>565</v>
      </c>
      <c r="AE11" s="16" t="s">
        <v>565</v>
      </c>
      <c r="AF11" s="15" t="s">
        <v>565</v>
      </c>
      <c r="AG11" s="16" t="s">
        <v>565</v>
      </c>
      <c r="AH11" s="15" t="s">
        <v>565</v>
      </c>
      <c r="AI11" s="16" t="s">
        <v>565</v>
      </c>
      <c r="AJ11" s="15" t="s">
        <v>565</v>
      </c>
      <c r="AK11" s="16" t="s">
        <v>565</v>
      </c>
      <c r="AL11" s="15" t="s">
        <v>565</v>
      </c>
      <c r="AM11" s="16" t="s">
        <v>565</v>
      </c>
      <c r="AN11" s="15" t="s">
        <v>565</v>
      </c>
      <c r="AO11" s="16" t="s">
        <v>565</v>
      </c>
      <c r="AP11" s="15" t="s">
        <v>565</v>
      </c>
      <c r="AQ11" s="16" t="s">
        <v>565</v>
      </c>
      <c r="AR11" s="15" t="s">
        <v>565</v>
      </c>
      <c r="AS11" s="16" t="s">
        <v>565</v>
      </c>
      <c r="AT11" s="15" t="s">
        <v>565</v>
      </c>
      <c r="AU11" s="16" t="s">
        <v>565</v>
      </c>
      <c r="AV11" s="15" t="s">
        <v>565</v>
      </c>
      <c r="AW11" s="16" t="s">
        <v>565</v>
      </c>
      <c r="AX11" s="15" t="s">
        <v>565</v>
      </c>
      <c r="AY11" s="16" t="s">
        <v>565</v>
      </c>
      <c r="AZ11" s="15" t="s">
        <v>565</v>
      </c>
      <c r="BA11" s="16" t="s">
        <v>565</v>
      </c>
      <c r="BB11" s="15" t="s">
        <v>565</v>
      </c>
      <c r="BC11" s="16" t="s">
        <v>565</v>
      </c>
      <c r="BD11" s="15" t="s">
        <v>565</v>
      </c>
      <c r="BE11" s="16" t="s">
        <v>565</v>
      </c>
      <c r="BF11" s="15" t="s">
        <v>565</v>
      </c>
      <c r="BG11" s="16" t="s">
        <v>565</v>
      </c>
      <c r="BH11" s="15" t="s">
        <v>565</v>
      </c>
      <c r="BI11" s="16" t="s">
        <v>565</v>
      </c>
      <c r="BJ11" s="15" t="s">
        <v>565</v>
      </c>
      <c r="BK11" s="16" t="s">
        <v>565</v>
      </c>
      <c r="BL11" s="15" t="s">
        <v>565</v>
      </c>
      <c r="BM11" s="16" t="s">
        <v>565</v>
      </c>
      <c r="BN11" s="15" t="s">
        <v>565</v>
      </c>
      <c r="BO11" s="16" t="s">
        <v>565</v>
      </c>
      <c r="BP11" s="15" t="s">
        <v>565</v>
      </c>
      <c r="BQ11" s="16" t="s">
        <v>565</v>
      </c>
      <c r="BR11" s="15" t="s">
        <v>565</v>
      </c>
      <c r="BS11" s="16" t="s">
        <v>565</v>
      </c>
      <c r="BT11" s="15" t="s">
        <v>565</v>
      </c>
      <c r="BU11" s="16" t="s">
        <v>565</v>
      </c>
      <c r="BV11" s="15" t="s">
        <v>565</v>
      </c>
      <c r="BW11" s="16" t="s">
        <v>565</v>
      </c>
      <c r="BX11" s="15" t="s">
        <v>565</v>
      </c>
      <c r="BY11" s="16" t="s">
        <v>565</v>
      </c>
      <c r="BZ11" s="15" t="s">
        <v>565</v>
      </c>
      <c r="CA11" s="16" t="s">
        <v>565</v>
      </c>
      <c r="CB11" s="15" t="s">
        <v>565</v>
      </c>
      <c r="CC11" s="16" t="s">
        <v>565</v>
      </c>
      <c r="CD11" s="15" t="s">
        <v>565</v>
      </c>
      <c r="CE11" s="16" t="s">
        <v>565</v>
      </c>
      <c r="CF11" s="15" t="s">
        <v>565</v>
      </c>
      <c r="CG11" s="16" t="s">
        <v>565</v>
      </c>
      <c r="CH11" s="15" t="s">
        <v>565</v>
      </c>
      <c r="CI11" s="16" t="s">
        <v>565</v>
      </c>
      <c r="CJ11" s="15" t="s">
        <v>565</v>
      </c>
      <c r="CK11" s="16" t="s">
        <v>565</v>
      </c>
      <c r="CL11" s="15" t="s">
        <v>565</v>
      </c>
      <c r="CM11" s="16" t="s">
        <v>565</v>
      </c>
      <c r="CN11" s="15" t="s">
        <v>565</v>
      </c>
      <c r="CO11" s="16" t="s">
        <v>565</v>
      </c>
      <c r="CP11" s="15" t="s">
        <v>565</v>
      </c>
      <c r="CQ11" s="16" t="s">
        <v>565</v>
      </c>
      <c r="CR11" s="15"/>
      <c r="CS11" s="16"/>
      <c r="CT11" s="15"/>
      <c r="CU11" s="16"/>
      <c r="CV11" s="15"/>
      <c r="CW11" s="16"/>
      <c r="CX11" s="15"/>
      <c r="CY11" s="16"/>
      <c r="CZ11" s="15"/>
    </row>
    <row r="12" spans="1:104" s="384" customFormat="1" ht="18.75" customHeight="1" x14ac:dyDescent="0.25">
      <c r="B12" s="520"/>
      <c r="C12" s="525"/>
      <c r="D12" s="385" t="s">
        <v>421</v>
      </c>
      <c r="E12" s="386">
        <v>9396880383</v>
      </c>
      <c r="F12" s="387">
        <v>9396880383</v>
      </c>
      <c r="G12" s="386">
        <v>9396880383</v>
      </c>
      <c r="H12" s="387">
        <v>9396880383</v>
      </c>
      <c r="I12" s="386">
        <v>9396880383</v>
      </c>
      <c r="J12" s="387">
        <v>9396880383</v>
      </c>
      <c r="K12" s="386">
        <v>9396880383</v>
      </c>
      <c r="L12" s="387">
        <v>9396880383</v>
      </c>
      <c r="M12" s="386">
        <v>9396880383</v>
      </c>
      <c r="N12" s="387">
        <v>9396880383</v>
      </c>
      <c r="O12" s="386">
        <v>9396880383</v>
      </c>
      <c r="P12" s="387">
        <v>9396880383</v>
      </c>
      <c r="Q12" s="386">
        <v>9396880383</v>
      </c>
      <c r="R12" s="387">
        <v>9396880383</v>
      </c>
      <c r="S12" s="386">
        <v>9396880383</v>
      </c>
      <c r="T12" s="387">
        <v>9396880383</v>
      </c>
      <c r="U12" s="386">
        <v>9396880383</v>
      </c>
      <c r="V12" s="387">
        <v>9396880383</v>
      </c>
      <c r="W12" s="386">
        <v>9396880383</v>
      </c>
      <c r="X12" s="387">
        <v>9396880383</v>
      </c>
      <c r="Y12" s="386">
        <v>9396880383</v>
      </c>
      <c r="Z12" s="387">
        <v>9396880383</v>
      </c>
      <c r="AA12" s="386">
        <v>9396880383</v>
      </c>
      <c r="AB12" s="387">
        <v>9396880383</v>
      </c>
      <c r="AC12" s="386">
        <v>9396880383</v>
      </c>
      <c r="AD12" s="387">
        <v>9396880383</v>
      </c>
      <c r="AE12" s="386">
        <v>9396880383</v>
      </c>
      <c r="AF12" s="387">
        <v>9396880383</v>
      </c>
      <c r="AG12" s="386">
        <v>9396880383</v>
      </c>
      <c r="AH12" s="387">
        <v>9396880383</v>
      </c>
      <c r="AI12" s="386">
        <v>9396880383</v>
      </c>
      <c r="AJ12" s="387">
        <v>9396880383</v>
      </c>
      <c r="AK12" s="386">
        <v>9396880383</v>
      </c>
      <c r="AL12" s="387">
        <v>9396880383</v>
      </c>
      <c r="AM12" s="386">
        <v>9396880383</v>
      </c>
      <c r="AN12" s="387">
        <v>9396880383</v>
      </c>
      <c r="AO12" s="386">
        <v>9396880383</v>
      </c>
      <c r="AP12" s="387">
        <v>9396880383</v>
      </c>
      <c r="AQ12" s="386">
        <v>9396880383</v>
      </c>
      <c r="AR12" s="387">
        <v>9396880383</v>
      </c>
      <c r="AS12" s="386">
        <v>9396880383</v>
      </c>
      <c r="AT12" s="387">
        <v>9396880383</v>
      </c>
      <c r="AU12" s="386">
        <v>9396880383</v>
      </c>
      <c r="AV12" s="387">
        <v>9396880383</v>
      </c>
      <c r="AW12" s="386">
        <v>9396880383</v>
      </c>
      <c r="AX12" s="387">
        <v>9396880383</v>
      </c>
      <c r="AY12" s="386">
        <v>9396880383</v>
      </c>
      <c r="AZ12" s="387">
        <v>9396880383</v>
      </c>
      <c r="BA12" s="386">
        <v>9396880383</v>
      </c>
      <c r="BB12" s="387">
        <v>9396880383</v>
      </c>
      <c r="BC12" s="386">
        <v>9396880383</v>
      </c>
      <c r="BD12" s="387">
        <v>9396880383</v>
      </c>
      <c r="BE12" s="386">
        <v>9396880383</v>
      </c>
      <c r="BF12" s="387">
        <v>9396880383</v>
      </c>
      <c r="BG12" s="386">
        <v>9396880383</v>
      </c>
      <c r="BH12" s="387">
        <v>9396880383</v>
      </c>
      <c r="BI12" s="386">
        <v>9396880383</v>
      </c>
      <c r="BJ12" s="387">
        <v>9396880383</v>
      </c>
      <c r="BK12" s="386">
        <v>9396880383</v>
      </c>
      <c r="BL12" s="387">
        <v>9396880383</v>
      </c>
      <c r="BM12" s="386">
        <v>9396880383</v>
      </c>
      <c r="BN12" s="387">
        <v>9396880383</v>
      </c>
      <c r="BO12" s="386">
        <v>9396880383</v>
      </c>
      <c r="BP12" s="387">
        <v>9396880383</v>
      </c>
      <c r="BQ12" s="386">
        <v>9396880383</v>
      </c>
      <c r="BR12" s="387">
        <v>9396880383</v>
      </c>
      <c r="BS12" s="386">
        <v>9396880383</v>
      </c>
      <c r="BT12" s="387">
        <v>9396880383</v>
      </c>
      <c r="BU12" s="386">
        <v>9396880383</v>
      </c>
      <c r="BV12" s="387">
        <v>9396880383</v>
      </c>
      <c r="BW12" s="386">
        <v>9396880383</v>
      </c>
      <c r="BX12" s="387">
        <v>9396880383</v>
      </c>
      <c r="BY12" s="386">
        <v>9396880383</v>
      </c>
      <c r="BZ12" s="387">
        <v>9396880383</v>
      </c>
      <c r="CA12" s="386">
        <v>9396880383</v>
      </c>
      <c r="CB12" s="387">
        <v>9396880383</v>
      </c>
      <c r="CC12" s="386">
        <v>9396880383</v>
      </c>
      <c r="CD12" s="387">
        <v>9396880383</v>
      </c>
      <c r="CE12" s="386">
        <v>9396880383</v>
      </c>
      <c r="CF12" s="387">
        <v>9396880383</v>
      </c>
      <c r="CG12" s="386">
        <v>9396880383</v>
      </c>
      <c r="CH12" s="387">
        <v>9396880383</v>
      </c>
      <c r="CI12" s="386">
        <v>9396880383</v>
      </c>
      <c r="CJ12" s="387">
        <v>9396880383</v>
      </c>
      <c r="CK12" s="386">
        <v>9396880383</v>
      </c>
      <c r="CL12" s="387">
        <v>9396880383</v>
      </c>
      <c r="CM12" s="386">
        <v>9396880383</v>
      </c>
      <c r="CN12" s="387">
        <v>9396880383</v>
      </c>
      <c r="CO12" s="386">
        <v>9396880383</v>
      </c>
      <c r="CP12" s="387">
        <v>9396880383</v>
      </c>
      <c r="CQ12" s="386">
        <v>9396880383</v>
      </c>
      <c r="CR12" s="387"/>
      <c r="CS12" s="386"/>
      <c r="CT12" s="387"/>
      <c r="CU12" s="386"/>
      <c r="CV12" s="387"/>
      <c r="CW12" s="386"/>
      <c r="CX12" s="387"/>
      <c r="CY12" s="386"/>
      <c r="CZ12" s="387"/>
    </row>
    <row r="13" spans="1:104" ht="18" customHeight="1" x14ac:dyDescent="0.25">
      <c r="B13" s="520"/>
      <c r="C13" s="525"/>
      <c r="D13" s="14" t="s">
        <v>10</v>
      </c>
      <c r="E13" s="16" t="s">
        <v>568</v>
      </c>
      <c r="F13" s="15" t="s">
        <v>566</v>
      </c>
      <c r="G13" s="16" t="s">
        <v>567</v>
      </c>
      <c r="H13" s="15" t="s">
        <v>567</v>
      </c>
      <c r="I13" s="16" t="s">
        <v>567</v>
      </c>
      <c r="J13" s="15" t="s">
        <v>567</v>
      </c>
      <c r="K13" s="16" t="s">
        <v>566</v>
      </c>
      <c r="L13" s="15" t="s">
        <v>566</v>
      </c>
      <c r="M13" s="16" t="s">
        <v>566</v>
      </c>
      <c r="N13" s="15" t="s">
        <v>567</v>
      </c>
      <c r="O13" s="16" t="s">
        <v>568</v>
      </c>
      <c r="P13" s="15" t="s">
        <v>568</v>
      </c>
      <c r="Q13" s="16" t="s">
        <v>568</v>
      </c>
      <c r="R13" s="15" t="s">
        <v>566</v>
      </c>
      <c r="S13" s="16" t="s">
        <v>566</v>
      </c>
      <c r="T13" s="15" t="s">
        <v>566</v>
      </c>
      <c r="U13" s="16" t="s">
        <v>568</v>
      </c>
      <c r="V13" s="15" t="s">
        <v>568</v>
      </c>
      <c r="W13" s="16" t="s">
        <v>567</v>
      </c>
      <c r="X13" s="15" t="s">
        <v>567</v>
      </c>
      <c r="Y13" s="16" t="s">
        <v>567</v>
      </c>
      <c r="Z13" s="15" t="s">
        <v>567</v>
      </c>
      <c r="AA13" s="16" t="s">
        <v>568</v>
      </c>
      <c r="AB13" s="15" t="s">
        <v>567</v>
      </c>
      <c r="AC13" s="16" t="s">
        <v>567</v>
      </c>
      <c r="AD13" s="15" t="s">
        <v>567</v>
      </c>
      <c r="AE13" s="16" t="s">
        <v>569</v>
      </c>
      <c r="AF13" s="15" t="s">
        <v>568</v>
      </c>
      <c r="AG13" s="16" t="s">
        <v>568</v>
      </c>
      <c r="AH13" s="15" t="s">
        <v>569</v>
      </c>
      <c r="AI13" s="16" t="s">
        <v>566</v>
      </c>
      <c r="AJ13" s="15" t="s">
        <v>569</v>
      </c>
      <c r="AK13" s="16" t="s">
        <v>569</v>
      </c>
      <c r="AL13" s="15" t="s">
        <v>567</v>
      </c>
      <c r="AM13" s="16" t="s">
        <v>569</v>
      </c>
      <c r="AN13" s="15" t="s">
        <v>569</v>
      </c>
      <c r="AO13" s="16" t="s">
        <v>568</v>
      </c>
      <c r="AP13" s="15" t="s">
        <v>566</v>
      </c>
      <c r="AQ13" s="16" t="s">
        <v>567</v>
      </c>
      <c r="AR13" s="15" t="s">
        <v>568</v>
      </c>
      <c r="AS13" s="16" t="s">
        <v>569</v>
      </c>
      <c r="AT13" s="15" t="s">
        <v>569</v>
      </c>
      <c r="AU13" s="16" t="s">
        <v>567</v>
      </c>
      <c r="AV13" s="15" t="s">
        <v>567</v>
      </c>
      <c r="AW13" s="16" t="s">
        <v>567</v>
      </c>
      <c r="AX13" s="15" t="s">
        <v>569</v>
      </c>
      <c r="AY13" s="16" t="s">
        <v>569</v>
      </c>
      <c r="AZ13" s="15" t="s">
        <v>569</v>
      </c>
      <c r="BA13" s="16" t="s">
        <v>567</v>
      </c>
      <c r="BB13" s="15" t="s">
        <v>566</v>
      </c>
      <c r="BC13" s="16" t="s">
        <v>569</v>
      </c>
      <c r="BD13" s="15" t="s">
        <v>568</v>
      </c>
      <c r="BE13" s="16" t="s">
        <v>568</v>
      </c>
      <c r="BF13" s="15" t="s">
        <v>567</v>
      </c>
      <c r="BG13" s="16" t="s">
        <v>567</v>
      </c>
      <c r="BH13" s="15" t="s">
        <v>568</v>
      </c>
      <c r="BI13" s="16" t="s">
        <v>568</v>
      </c>
      <c r="BJ13" s="15" t="s">
        <v>567</v>
      </c>
      <c r="BK13" s="16" t="s">
        <v>569</v>
      </c>
      <c r="BL13" s="15" t="s">
        <v>568</v>
      </c>
      <c r="BM13" s="16" t="s">
        <v>568</v>
      </c>
      <c r="BN13" s="15" t="s">
        <v>569</v>
      </c>
      <c r="BO13" s="16" t="s">
        <v>569</v>
      </c>
      <c r="BP13" s="15" t="s">
        <v>566</v>
      </c>
      <c r="BQ13" s="16" t="s">
        <v>567</v>
      </c>
      <c r="BR13" s="15" t="s">
        <v>568</v>
      </c>
      <c r="BS13" s="16" t="s">
        <v>568</v>
      </c>
      <c r="BT13" s="15" t="s">
        <v>568</v>
      </c>
      <c r="BU13" s="16" t="s">
        <v>566</v>
      </c>
      <c r="BV13" s="15" t="s">
        <v>566</v>
      </c>
      <c r="BW13" s="16" t="s">
        <v>566</v>
      </c>
      <c r="BX13" s="15" t="s">
        <v>566</v>
      </c>
      <c r="BY13" s="16" t="s">
        <v>567</v>
      </c>
      <c r="BZ13" s="15" t="s">
        <v>570</v>
      </c>
      <c r="CA13" s="16" t="s">
        <v>570</v>
      </c>
      <c r="CB13" s="15" t="s">
        <v>567</v>
      </c>
      <c r="CC13" s="16" t="s">
        <v>567</v>
      </c>
      <c r="CD13" s="15" t="s">
        <v>569</v>
      </c>
      <c r="CE13" s="16" t="s">
        <v>569</v>
      </c>
      <c r="CF13" s="15" t="s">
        <v>569</v>
      </c>
      <c r="CG13" s="16" t="s">
        <v>569</v>
      </c>
      <c r="CH13" s="15" t="s">
        <v>569</v>
      </c>
      <c r="CI13" s="16" t="s">
        <v>569</v>
      </c>
      <c r="CJ13" s="15" t="s">
        <v>566</v>
      </c>
      <c r="CK13" s="16" t="s">
        <v>567</v>
      </c>
      <c r="CL13" s="15" t="s">
        <v>568</v>
      </c>
      <c r="CM13" s="16" t="s">
        <v>568</v>
      </c>
      <c r="CN13" s="15" t="s">
        <v>568</v>
      </c>
      <c r="CO13" s="16" t="s">
        <v>568</v>
      </c>
      <c r="CP13" s="15" t="s">
        <v>568</v>
      </c>
      <c r="CQ13" s="16" t="s">
        <v>566</v>
      </c>
      <c r="CR13" s="15"/>
      <c r="CS13" s="16"/>
      <c r="CT13" s="15"/>
      <c r="CU13" s="16"/>
      <c r="CV13" s="15"/>
      <c r="CW13" s="16"/>
      <c r="CX13" s="15"/>
      <c r="CY13" s="16"/>
      <c r="CZ13" s="15"/>
    </row>
    <row r="14" spans="1:104" s="56" customFormat="1" ht="18" customHeight="1" x14ac:dyDescent="0.25">
      <c r="B14" s="520"/>
      <c r="C14" s="525"/>
      <c r="D14" s="53" t="s">
        <v>62</v>
      </c>
      <c r="E14" s="55">
        <v>9184278362</v>
      </c>
      <c r="F14" s="54">
        <v>9188720461</v>
      </c>
      <c r="G14" s="55">
        <v>9361435574</v>
      </c>
      <c r="H14" s="54">
        <v>9361435574</v>
      </c>
      <c r="I14" s="55">
        <v>9361435574</v>
      </c>
      <c r="J14" s="54">
        <v>9361435574</v>
      </c>
      <c r="K14" s="55">
        <v>9188720461</v>
      </c>
      <c r="L14" s="54">
        <v>9188720461</v>
      </c>
      <c r="M14" s="55">
        <v>9188720461</v>
      </c>
      <c r="N14" s="54">
        <v>9361435574</v>
      </c>
      <c r="O14" s="55">
        <v>9184278362</v>
      </c>
      <c r="P14" s="54">
        <v>9184278362</v>
      </c>
      <c r="Q14" s="55">
        <v>9184278362</v>
      </c>
      <c r="R14" s="54">
        <v>9188720461</v>
      </c>
      <c r="S14" s="55">
        <v>9188720461</v>
      </c>
      <c r="T14" s="54">
        <v>9188720461</v>
      </c>
      <c r="U14" s="55">
        <v>9184278362</v>
      </c>
      <c r="V14" s="54">
        <v>9184278362</v>
      </c>
      <c r="W14" s="55">
        <v>9361435574</v>
      </c>
      <c r="X14" s="54">
        <v>9361435574</v>
      </c>
      <c r="Y14" s="55">
        <v>9361435574</v>
      </c>
      <c r="Z14" s="54">
        <v>9361435574</v>
      </c>
      <c r="AA14" s="55">
        <v>9184278362</v>
      </c>
      <c r="AB14" s="54">
        <v>9361435574</v>
      </c>
      <c r="AC14" s="55">
        <v>9361435574</v>
      </c>
      <c r="AD14" s="54">
        <v>9361435574</v>
      </c>
      <c r="AE14" s="55">
        <v>9181707326</v>
      </c>
      <c r="AF14" s="54">
        <v>9184278362</v>
      </c>
      <c r="AG14" s="55">
        <v>9184278362</v>
      </c>
      <c r="AH14" s="54">
        <v>9307995493</v>
      </c>
      <c r="AI14" s="55">
        <v>9188720461</v>
      </c>
      <c r="AJ14" s="54">
        <v>9307995493</v>
      </c>
      <c r="AK14" s="55">
        <v>9307995493</v>
      </c>
      <c r="AL14" s="54">
        <v>9361435574</v>
      </c>
      <c r="AM14" s="55">
        <v>9307995493</v>
      </c>
      <c r="AN14" s="54">
        <v>9307995493</v>
      </c>
      <c r="AO14" s="55">
        <v>9184278362</v>
      </c>
      <c r="AP14" s="54">
        <v>9188720461</v>
      </c>
      <c r="AQ14" s="55">
        <v>9361435574</v>
      </c>
      <c r="AR14" s="54">
        <v>9184278362</v>
      </c>
      <c r="AS14" s="55">
        <v>9307995493</v>
      </c>
      <c r="AT14" s="54">
        <v>9307995493</v>
      </c>
      <c r="AU14" s="55">
        <v>9361435574</v>
      </c>
      <c r="AV14" s="54">
        <v>9361435574</v>
      </c>
      <c r="AW14" s="55">
        <v>9188720461</v>
      </c>
      <c r="AX14" s="54">
        <v>9307995493</v>
      </c>
      <c r="AY14" s="55">
        <v>9307995493</v>
      </c>
      <c r="AZ14" s="54">
        <v>9307995493</v>
      </c>
      <c r="BA14" s="55">
        <v>9361435574</v>
      </c>
      <c r="BB14" s="54">
        <v>9188720461</v>
      </c>
      <c r="BC14" s="55">
        <v>9307995493</v>
      </c>
      <c r="BD14" s="54">
        <v>9184278362</v>
      </c>
      <c r="BE14" s="55">
        <v>9184278362</v>
      </c>
      <c r="BF14" s="54">
        <v>9361435574</v>
      </c>
      <c r="BG14" s="55">
        <v>9361435574</v>
      </c>
      <c r="BH14" s="54">
        <v>9184278362</v>
      </c>
      <c r="BI14" s="55">
        <v>9184278362</v>
      </c>
      <c r="BJ14" s="54">
        <v>936143557</v>
      </c>
      <c r="BK14" s="55">
        <v>9307995493</v>
      </c>
      <c r="BL14" s="54">
        <v>9307995493</v>
      </c>
      <c r="BM14" s="55">
        <v>9184278362</v>
      </c>
      <c r="BN14" s="54">
        <v>9307995493</v>
      </c>
      <c r="BO14" s="55">
        <v>9307995493</v>
      </c>
      <c r="BP14" s="54">
        <v>9188720461</v>
      </c>
      <c r="BQ14" s="55">
        <v>936143557</v>
      </c>
      <c r="BR14" s="54">
        <v>9184278362</v>
      </c>
      <c r="BS14" s="55">
        <v>9184278362</v>
      </c>
      <c r="BT14" s="54">
        <v>9184278362</v>
      </c>
      <c r="BU14" s="55">
        <v>9188720461</v>
      </c>
      <c r="BV14" s="54">
        <v>9188720461</v>
      </c>
      <c r="BW14" s="55">
        <v>9188720461</v>
      </c>
      <c r="BX14" s="54">
        <v>9188720461</v>
      </c>
      <c r="BY14" s="55">
        <v>9361435574</v>
      </c>
      <c r="BZ14" s="54">
        <v>9366081115</v>
      </c>
      <c r="CA14" s="55">
        <v>9366081115</v>
      </c>
      <c r="CB14" s="54">
        <v>936143557</v>
      </c>
      <c r="CC14" s="55">
        <v>936143557</v>
      </c>
      <c r="CD14" s="54">
        <v>9307995493</v>
      </c>
      <c r="CE14" s="55">
        <v>9307995493</v>
      </c>
      <c r="CF14" s="54">
        <v>9307995493</v>
      </c>
      <c r="CG14" s="55">
        <v>9307995493</v>
      </c>
      <c r="CH14" s="54">
        <v>9307995493</v>
      </c>
      <c r="CI14" s="55">
        <v>9307995493</v>
      </c>
      <c r="CJ14" s="54">
        <v>9188720461</v>
      </c>
      <c r="CK14" s="55">
        <v>9361435574</v>
      </c>
      <c r="CL14" s="54">
        <v>9184278362</v>
      </c>
      <c r="CM14" s="55">
        <v>9184278362</v>
      </c>
      <c r="CN14" s="54">
        <v>9184278362</v>
      </c>
      <c r="CO14" s="55">
        <v>9184278362</v>
      </c>
      <c r="CP14" s="54">
        <v>9184278362</v>
      </c>
      <c r="CQ14" s="55">
        <v>9188720461</v>
      </c>
      <c r="CR14" s="54"/>
      <c r="CS14" s="55"/>
      <c r="CT14" s="54"/>
      <c r="CU14" s="55"/>
      <c r="CV14" s="54"/>
      <c r="CW14" s="55"/>
      <c r="CX14" s="54"/>
      <c r="CY14" s="55"/>
      <c r="CZ14" s="54"/>
    </row>
    <row r="15" spans="1:104" s="56" customFormat="1" ht="18" customHeight="1" x14ac:dyDescent="0.25">
      <c r="B15" s="520"/>
      <c r="C15" s="525"/>
      <c r="D15" s="53" t="s">
        <v>221</v>
      </c>
      <c r="E15" s="55">
        <v>34175</v>
      </c>
      <c r="F15" s="54" t="s">
        <v>571</v>
      </c>
      <c r="G15" s="55" t="s">
        <v>572</v>
      </c>
      <c r="H15" s="54" t="s">
        <v>573</v>
      </c>
      <c r="I15" s="55" t="s">
        <v>573</v>
      </c>
      <c r="J15" s="54" t="s">
        <v>574</v>
      </c>
      <c r="K15" s="55" t="s">
        <v>573</v>
      </c>
      <c r="L15" s="54" t="s">
        <v>575</v>
      </c>
      <c r="M15" s="55" t="s">
        <v>575</v>
      </c>
      <c r="N15" s="54" t="s">
        <v>575</v>
      </c>
      <c r="O15" s="55" t="s">
        <v>576</v>
      </c>
      <c r="P15" s="54" t="s">
        <v>576</v>
      </c>
      <c r="Q15" s="55" t="s">
        <v>577</v>
      </c>
      <c r="R15" s="54" t="s">
        <v>578</v>
      </c>
      <c r="S15" s="55" t="s">
        <v>578</v>
      </c>
      <c r="T15" s="54" t="s">
        <v>577</v>
      </c>
      <c r="U15" s="55" t="s">
        <v>579</v>
      </c>
      <c r="V15" s="54" t="s">
        <v>579</v>
      </c>
      <c r="W15" s="55" t="s">
        <v>578</v>
      </c>
      <c r="X15" s="54" t="s">
        <v>580</v>
      </c>
      <c r="Y15" s="55" t="s">
        <v>580</v>
      </c>
      <c r="Z15" s="54" t="s">
        <v>580</v>
      </c>
      <c r="AA15" s="55" t="s">
        <v>581</v>
      </c>
      <c r="AB15" s="54" t="s">
        <v>582</v>
      </c>
      <c r="AC15" s="55" t="s">
        <v>583</v>
      </c>
      <c r="AD15" s="54" t="s">
        <v>584</v>
      </c>
      <c r="AE15" s="55" t="s">
        <v>583</v>
      </c>
      <c r="AF15" s="54" t="s">
        <v>585</v>
      </c>
      <c r="AG15" s="55" t="s">
        <v>586</v>
      </c>
      <c r="AH15" s="54" t="s">
        <v>587</v>
      </c>
      <c r="AI15" s="55" t="s">
        <v>588</v>
      </c>
      <c r="AJ15" s="54" t="s">
        <v>589</v>
      </c>
      <c r="AK15" s="55" t="s">
        <v>590</v>
      </c>
      <c r="AL15" s="54" t="s">
        <v>591</v>
      </c>
      <c r="AM15" s="55" t="s">
        <v>592</v>
      </c>
      <c r="AN15" s="54" t="s">
        <v>593</v>
      </c>
      <c r="AO15" s="55" t="s">
        <v>594</v>
      </c>
      <c r="AP15" s="54" t="s">
        <v>595</v>
      </c>
      <c r="AQ15" s="55" t="s">
        <v>596</v>
      </c>
      <c r="AR15" s="54" t="s">
        <v>596</v>
      </c>
      <c r="AS15" s="55" t="s">
        <v>595</v>
      </c>
      <c r="AT15" s="54" t="s">
        <v>595</v>
      </c>
      <c r="AU15" s="55" t="s">
        <v>597</v>
      </c>
      <c r="AV15" s="54" t="s">
        <v>598</v>
      </c>
      <c r="AW15" s="55" t="s">
        <v>599</v>
      </c>
      <c r="AX15" s="54" t="s">
        <v>600</v>
      </c>
      <c r="AY15" s="55" t="s">
        <v>600</v>
      </c>
      <c r="AZ15" s="54" t="s">
        <v>601</v>
      </c>
      <c r="BA15" s="55" t="s">
        <v>601</v>
      </c>
      <c r="BB15" s="54" t="s">
        <v>602</v>
      </c>
      <c r="BC15" s="55" t="s">
        <v>603</v>
      </c>
      <c r="BD15" s="54" t="s">
        <v>604</v>
      </c>
      <c r="BE15" s="55" t="s">
        <v>604</v>
      </c>
      <c r="BF15" s="54" t="s">
        <v>605</v>
      </c>
      <c r="BG15" s="55" t="s">
        <v>606</v>
      </c>
      <c r="BH15" s="54" t="s">
        <v>607</v>
      </c>
      <c r="BI15" s="55" t="s">
        <v>608</v>
      </c>
      <c r="BJ15" s="54" t="s">
        <v>609</v>
      </c>
      <c r="BK15" s="55" t="s">
        <v>610</v>
      </c>
      <c r="BL15" s="54" t="s">
        <v>609</v>
      </c>
      <c r="BM15" s="55" t="s">
        <v>611</v>
      </c>
      <c r="BN15" s="54" t="s">
        <v>612</v>
      </c>
      <c r="BO15" s="55" t="s">
        <v>612</v>
      </c>
      <c r="BP15" s="54" t="s">
        <v>613</v>
      </c>
      <c r="BQ15" s="55" t="s">
        <v>613</v>
      </c>
      <c r="BR15" s="54" t="s">
        <v>614</v>
      </c>
      <c r="BS15" s="55"/>
      <c r="BT15" s="54"/>
      <c r="BU15" s="55"/>
      <c r="BV15" s="54">
        <v>1.8547140649149921E-2</v>
      </c>
      <c r="BW15" s="55" t="s">
        <v>615</v>
      </c>
      <c r="BX15" s="54" t="s">
        <v>614</v>
      </c>
      <c r="BY15" s="55" t="s">
        <v>616</v>
      </c>
      <c r="BZ15" s="54" t="s">
        <v>617</v>
      </c>
      <c r="CA15" s="55" t="s">
        <v>618</v>
      </c>
      <c r="CB15" s="54" t="s">
        <v>619</v>
      </c>
      <c r="CC15" s="55" t="s">
        <v>615</v>
      </c>
      <c r="CD15" s="54" t="s">
        <v>614</v>
      </c>
      <c r="CE15" s="55" t="s">
        <v>619</v>
      </c>
      <c r="CF15" s="54" t="s">
        <v>614</v>
      </c>
      <c r="CG15" s="55" t="s">
        <v>614</v>
      </c>
      <c r="CH15" s="54" t="s">
        <v>619</v>
      </c>
      <c r="CI15" s="55" t="s">
        <v>612</v>
      </c>
      <c r="CJ15" s="54" t="s">
        <v>620</v>
      </c>
      <c r="CK15" s="55" t="s">
        <v>621</v>
      </c>
      <c r="CL15" s="54" t="s">
        <v>622</v>
      </c>
      <c r="CM15" s="55" t="s">
        <v>622</v>
      </c>
      <c r="CN15" s="54" t="s">
        <v>622</v>
      </c>
      <c r="CO15" s="55" t="s">
        <v>623</v>
      </c>
      <c r="CP15" s="54"/>
      <c r="CQ15" s="55">
        <v>34782</v>
      </c>
      <c r="CR15" s="54"/>
      <c r="CS15" s="55"/>
      <c r="CT15" s="54"/>
      <c r="CU15" s="55"/>
      <c r="CV15" s="54"/>
      <c r="CW15" s="55"/>
      <c r="CX15" s="54"/>
      <c r="CY15" s="55"/>
      <c r="CZ15" s="54"/>
    </row>
    <row r="16" spans="1:104" s="56" customFormat="1" ht="18" customHeight="1" x14ac:dyDescent="0.25">
      <c r="B16" s="520"/>
      <c r="C16" s="525"/>
      <c r="D16" s="53" t="s">
        <v>107</v>
      </c>
      <c r="E16" s="55"/>
      <c r="F16" s="54"/>
      <c r="G16" s="55"/>
      <c r="H16" s="54"/>
      <c r="I16" s="55"/>
      <c r="J16" s="54"/>
      <c r="K16" s="55"/>
      <c r="L16" s="54"/>
      <c r="M16" s="55"/>
      <c r="N16" s="54"/>
      <c r="O16" s="55"/>
      <c r="P16" s="54"/>
      <c r="Q16" s="55"/>
      <c r="R16" s="54"/>
      <c r="S16" s="55"/>
      <c r="T16" s="54"/>
      <c r="U16" s="55"/>
      <c r="V16" s="54"/>
      <c r="W16" s="55"/>
      <c r="X16" s="54"/>
      <c r="Y16" s="55"/>
      <c r="Z16" s="54"/>
      <c r="AA16" s="55"/>
      <c r="AB16" s="54"/>
      <c r="AC16" s="55"/>
      <c r="AD16" s="54"/>
      <c r="AE16" s="55"/>
      <c r="AF16" s="54"/>
      <c r="AG16" s="55"/>
      <c r="AH16" s="54"/>
      <c r="AI16" s="55"/>
      <c r="AJ16" s="54"/>
      <c r="AK16" s="55"/>
      <c r="AL16" s="54"/>
      <c r="AM16" s="55"/>
      <c r="AN16" s="54"/>
      <c r="AO16" s="55"/>
      <c r="AP16" s="54"/>
      <c r="AQ16" s="55"/>
      <c r="AR16" s="54"/>
      <c r="AS16" s="55"/>
      <c r="AT16" s="54"/>
      <c r="AU16" s="55"/>
      <c r="AV16" s="54"/>
      <c r="AW16" s="55"/>
      <c r="AX16" s="54"/>
      <c r="AY16" s="55"/>
      <c r="AZ16" s="54"/>
      <c r="BA16" s="55"/>
      <c r="BB16" s="54"/>
      <c r="BC16" s="55"/>
      <c r="BD16" s="54"/>
      <c r="BE16" s="55"/>
      <c r="BF16" s="54"/>
      <c r="BG16" s="55"/>
      <c r="BH16" s="54"/>
      <c r="BI16" s="55"/>
      <c r="BJ16" s="54"/>
      <c r="BK16" s="55"/>
      <c r="BL16" s="54"/>
      <c r="BM16" s="55"/>
      <c r="BN16" s="54"/>
      <c r="BO16" s="55"/>
      <c r="BP16" s="54"/>
      <c r="BQ16" s="55"/>
      <c r="BR16" s="54"/>
      <c r="BS16" s="55"/>
      <c r="BT16" s="54"/>
      <c r="BU16" s="55"/>
      <c r="BV16" s="54"/>
      <c r="BW16" s="55"/>
      <c r="BX16" s="54"/>
      <c r="BY16" s="55"/>
      <c r="BZ16" s="54"/>
      <c r="CA16" s="55"/>
      <c r="CB16" s="54"/>
      <c r="CC16" s="55"/>
      <c r="CD16" s="54"/>
      <c r="CE16" s="55"/>
      <c r="CF16" s="54"/>
      <c r="CG16" s="55"/>
      <c r="CH16" s="54"/>
      <c r="CI16" s="55"/>
      <c r="CJ16" s="54"/>
      <c r="CK16" s="55"/>
      <c r="CL16" s="54"/>
      <c r="CM16" s="55"/>
      <c r="CN16" s="54"/>
      <c r="CO16" s="55"/>
      <c r="CP16" s="54"/>
      <c r="CQ16" s="55"/>
      <c r="CR16" s="54"/>
      <c r="CS16" s="55"/>
      <c r="CT16" s="54"/>
      <c r="CU16" s="55"/>
      <c r="CV16" s="54"/>
      <c r="CW16" s="55"/>
      <c r="CX16" s="54"/>
      <c r="CY16" s="55"/>
      <c r="CZ16" s="54"/>
    </row>
    <row r="17" spans="2:104" s="56" customFormat="1" ht="18" customHeight="1" x14ac:dyDescent="0.25">
      <c r="B17" s="520"/>
      <c r="C17" s="525"/>
      <c r="D17" s="53" t="s">
        <v>32</v>
      </c>
      <c r="E17" s="386">
        <v>724400916</v>
      </c>
      <c r="F17" s="387">
        <v>725098934</v>
      </c>
      <c r="G17" s="386">
        <v>725295241</v>
      </c>
      <c r="H17" s="387">
        <v>436743834</v>
      </c>
      <c r="I17" s="386">
        <v>727521789</v>
      </c>
      <c r="J17" s="387">
        <v>727920984</v>
      </c>
      <c r="K17" s="386">
        <v>725924190</v>
      </c>
      <c r="L17" s="387">
        <v>726851094</v>
      </c>
      <c r="M17" s="386">
        <v>727352935</v>
      </c>
      <c r="N17" s="387">
        <v>727043494</v>
      </c>
      <c r="O17" s="386">
        <v>727906190</v>
      </c>
      <c r="P17" s="387">
        <v>727901090</v>
      </c>
      <c r="Q17" s="386">
        <v>730570877</v>
      </c>
      <c r="R17" s="387">
        <v>728510197</v>
      </c>
      <c r="S17" s="386">
        <v>730448600</v>
      </c>
      <c r="T17" s="387">
        <v>730662055</v>
      </c>
      <c r="U17" s="386">
        <v>73121335</v>
      </c>
      <c r="V17" s="387">
        <v>731200259</v>
      </c>
      <c r="W17" s="386">
        <v>728511872</v>
      </c>
      <c r="X17" s="387">
        <v>731189868</v>
      </c>
      <c r="Y17" s="386">
        <v>731166114</v>
      </c>
      <c r="Z17" s="387">
        <v>731168281</v>
      </c>
      <c r="AA17" s="386">
        <v>73121335</v>
      </c>
      <c r="AB17" s="387">
        <v>738165136</v>
      </c>
      <c r="AC17" s="386">
        <v>742139483</v>
      </c>
      <c r="AD17" s="387">
        <v>739887140</v>
      </c>
      <c r="AE17" s="386">
        <v>742127886</v>
      </c>
      <c r="AF17" s="387">
        <v>73121335</v>
      </c>
      <c r="AG17" s="386">
        <v>749443464</v>
      </c>
      <c r="AH17" s="387">
        <v>749311890</v>
      </c>
      <c r="AI17" s="386">
        <v>749090040</v>
      </c>
      <c r="AJ17" s="387">
        <v>751280695</v>
      </c>
      <c r="AK17" s="386">
        <v>752402794</v>
      </c>
      <c r="AL17" s="387">
        <v>752554351</v>
      </c>
      <c r="AM17" s="386">
        <v>754165136</v>
      </c>
      <c r="AN17" s="387">
        <v>755915033</v>
      </c>
      <c r="AO17" s="386">
        <v>756174568</v>
      </c>
      <c r="AP17" s="387">
        <v>755187738</v>
      </c>
      <c r="AQ17" s="386">
        <v>757267500</v>
      </c>
      <c r="AR17" s="387">
        <v>755015655</v>
      </c>
      <c r="AS17" s="386">
        <v>758423504</v>
      </c>
      <c r="AT17" s="387">
        <v>758429426</v>
      </c>
      <c r="AU17" s="386">
        <v>757933990</v>
      </c>
      <c r="AV17" s="387">
        <v>76038437</v>
      </c>
      <c r="AW17" s="386">
        <v>761467048</v>
      </c>
      <c r="AX17" s="387">
        <v>763543563</v>
      </c>
      <c r="AY17" s="386">
        <v>763530166</v>
      </c>
      <c r="AZ17" s="387">
        <v>765314019</v>
      </c>
      <c r="BA17" s="386">
        <v>765716365</v>
      </c>
      <c r="BB17" s="387"/>
      <c r="BC17" s="386">
        <v>768200814</v>
      </c>
      <c r="BD17" s="387">
        <v>766640676</v>
      </c>
      <c r="BE17" s="386">
        <v>766625091</v>
      </c>
      <c r="BF17" s="387"/>
      <c r="BG17" s="386">
        <v>764309532</v>
      </c>
      <c r="BH17" s="387">
        <v>766086238</v>
      </c>
      <c r="BI17" s="386">
        <v>772645565</v>
      </c>
      <c r="BJ17" s="387"/>
      <c r="BK17" s="386">
        <v>779749464</v>
      </c>
      <c r="BL17" s="387">
        <v>779765689</v>
      </c>
      <c r="BM17" s="386">
        <v>779594837</v>
      </c>
      <c r="BN17" s="387">
        <v>780110865</v>
      </c>
      <c r="BO17" s="386">
        <v>780112829</v>
      </c>
      <c r="BP17" s="387">
        <v>780122521</v>
      </c>
      <c r="BQ17" s="386">
        <v>780107761</v>
      </c>
      <c r="BR17" s="387">
        <v>782599080</v>
      </c>
      <c r="BS17" s="386">
        <v>786620951</v>
      </c>
      <c r="BT17" s="387">
        <v>782602459</v>
      </c>
      <c r="BU17" s="386">
        <v>782544847</v>
      </c>
      <c r="BV17" s="387"/>
      <c r="BW17" s="386">
        <v>781570038</v>
      </c>
      <c r="BX17" s="387"/>
      <c r="BY17" s="386"/>
      <c r="BZ17" s="387">
        <v>782553476</v>
      </c>
      <c r="CA17" s="386">
        <v>784405277</v>
      </c>
      <c r="CB17" s="387"/>
      <c r="CC17" s="386"/>
      <c r="CD17" s="387">
        <v>782609931</v>
      </c>
      <c r="CE17" s="386">
        <v>782782554</v>
      </c>
      <c r="CF17" s="387">
        <v>782576721</v>
      </c>
      <c r="CG17" s="386">
        <v>78259201</v>
      </c>
      <c r="CH17" s="387">
        <v>782589538</v>
      </c>
      <c r="CI17" s="386">
        <v>782597050</v>
      </c>
      <c r="CJ17" s="387">
        <v>788138125</v>
      </c>
      <c r="CK17" s="386"/>
      <c r="CL17" s="387">
        <v>786785914</v>
      </c>
      <c r="CM17" s="386"/>
      <c r="CN17" s="387"/>
      <c r="CO17" s="386">
        <v>786989021</v>
      </c>
      <c r="CP17" s="387"/>
      <c r="CQ17" s="386"/>
      <c r="CR17" s="54"/>
      <c r="CS17" s="55"/>
      <c r="CT17" s="54"/>
      <c r="CU17" s="55"/>
      <c r="CV17" s="54"/>
      <c r="CW17" s="55"/>
      <c r="CX17" s="54"/>
      <c r="CY17" s="55"/>
      <c r="CZ17" s="54"/>
    </row>
    <row r="18" spans="2:104" ht="18" customHeight="1" x14ac:dyDescent="0.25">
      <c r="B18" s="520"/>
      <c r="C18" s="525"/>
      <c r="D18" s="14" t="s">
        <v>21</v>
      </c>
      <c r="E18" s="16" t="s">
        <v>624</v>
      </c>
      <c r="F18" s="15" t="s">
        <v>625</v>
      </c>
      <c r="G18" s="16" t="s">
        <v>625</v>
      </c>
      <c r="H18" s="15" t="s">
        <v>624</v>
      </c>
      <c r="I18" s="16" t="s">
        <v>624</v>
      </c>
      <c r="J18" s="15" t="s">
        <v>624</v>
      </c>
      <c r="K18" s="16" t="s">
        <v>624</v>
      </c>
      <c r="L18" s="15" t="s">
        <v>624</v>
      </c>
      <c r="M18" s="16" t="s">
        <v>626</v>
      </c>
      <c r="N18" s="15" t="s">
        <v>624</v>
      </c>
      <c r="O18" s="16" t="s">
        <v>624</v>
      </c>
      <c r="P18" s="15" t="s">
        <v>624</v>
      </c>
      <c r="Q18" s="16" t="s">
        <v>624</v>
      </c>
      <c r="R18" s="15" t="s">
        <v>624</v>
      </c>
      <c r="S18" s="16" t="s">
        <v>624</v>
      </c>
      <c r="T18" s="15" t="s">
        <v>624</v>
      </c>
      <c r="U18" s="16" t="s">
        <v>624</v>
      </c>
      <c r="V18" s="15" t="s">
        <v>624</v>
      </c>
      <c r="W18" s="16" t="s">
        <v>624</v>
      </c>
      <c r="X18" s="15" t="s">
        <v>624</v>
      </c>
      <c r="Y18" s="16" t="s">
        <v>624</v>
      </c>
      <c r="Z18" s="15" t="s">
        <v>624</v>
      </c>
      <c r="AA18" s="16" t="s">
        <v>624</v>
      </c>
      <c r="AB18" s="15" t="s">
        <v>624</v>
      </c>
      <c r="AC18" s="16" t="s">
        <v>626</v>
      </c>
      <c r="AD18" s="15" t="s">
        <v>627</v>
      </c>
      <c r="AE18" s="16" t="s">
        <v>627</v>
      </c>
      <c r="AF18" s="15" t="s">
        <v>627</v>
      </c>
      <c r="AG18" s="16" t="s">
        <v>627</v>
      </c>
      <c r="AH18" s="15" t="s">
        <v>628</v>
      </c>
      <c r="AI18" s="16" t="s">
        <v>629</v>
      </c>
      <c r="AJ18" s="15" t="s">
        <v>630</v>
      </c>
      <c r="AK18" s="16" t="s">
        <v>629</v>
      </c>
      <c r="AL18" s="15" t="s">
        <v>629</v>
      </c>
      <c r="AM18" s="16" t="s">
        <v>631</v>
      </c>
      <c r="AN18" s="15" t="s">
        <v>631</v>
      </c>
      <c r="AO18" s="16" t="s">
        <v>631</v>
      </c>
      <c r="AP18" s="15" t="s">
        <v>632</v>
      </c>
      <c r="AQ18" s="16" t="s">
        <v>631</v>
      </c>
      <c r="AR18" s="15" t="s">
        <v>632</v>
      </c>
      <c r="AS18" s="16" t="s">
        <v>632</v>
      </c>
      <c r="AT18" s="15" t="s">
        <v>633</v>
      </c>
      <c r="AU18" s="16" t="s">
        <v>631</v>
      </c>
      <c r="AV18" s="15" t="s">
        <v>631</v>
      </c>
      <c r="AW18" s="16" t="s">
        <v>631</v>
      </c>
      <c r="AX18" s="15" t="s">
        <v>631</v>
      </c>
      <c r="AY18" s="16" t="s">
        <v>631</v>
      </c>
      <c r="AZ18" s="15" t="s">
        <v>631</v>
      </c>
      <c r="BA18" s="16" t="s">
        <v>631</v>
      </c>
      <c r="BB18" s="15" t="s">
        <v>285</v>
      </c>
      <c r="BC18" s="16" t="s">
        <v>634</v>
      </c>
      <c r="BD18" s="15" t="s">
        <v>634</v>
      </c>
      <c r="BE18" s="16" t="s">
        <v>634</v>
      </c>
      <c r="BF18" s="15" t="s">
        <v>635</v>
      </c>
      <c r="BG18" s="16" t="s">
        <v>631</v>
      </c>
      <c r="BH18" s="15" t="s">
        <v>631</v>
      </c>
      <c r="BI18" s="16" t="s">
        <v>631</v>
      </c>
      <c r="BJ18" s="15" t="s">
        <v>634</v>
      </c>
      <c r="BK18" s="16" t="s">
        <v>283</v>
      </c>
      <c r="BL18" s="15" t="s">
        <v>283</v>
      </c>
      <c r="BM18" s="16" t="s">
        <v>283</v>
      </c>
      <c r="BN18" s="15" t="s">
        <v>283</v>
      </c>
      <c r="BO18" s="16" t="s">
        <v>636</v>
      </c>
      <c r="BP18" s="15" t="s">
        <v>636</v>
      </c>
      <c r="BQ18" s="16" t="s">
        <v>636</v>
      </c>
      <c r="BR18" s="15" t="s">
        <v>636</v>
      </c>
      <c r="BS18" s="16" t="s">
        <v>283</v>
      </c>
      <c r="BT18" s="15" t="s">
        <v>637</v>
      </c>
      <c r="BU18" s="16" t="s">
        <v>637</v>
      </c>
      <c r="BV18" s="15" t="s">
        <v>637</v>
      </c>
      <c r="BW18" s="16" t="s">
        <v>637</v>
      </c>
      <c r="BX18" s="15" t="s">
        <v>637</v>
      </c>
      <c r="BY18" s="16" t="s">
        <v>637</v>
      </c>
      <c r="BZ18" s="15" t="s">
        <v>637</v>
      </c>
      <c r="CA18" s="16" t="s">
        <v>638</v>
      </c>
      <c r="CB18" s="15" t="s">
        <v>638</v>
      </c>
      <c r="CC18" s="16" t="s">
        <v>637</v>
      </c>
      <c r="CD18" s="15" t="s">
        <v>637</v>
      </c>
      <c r="CE18" s="16" t="s">
        <v>637</v>
      </c>
      <c r="CF18" s="15" t="s">
        <v>637</v>
      </c>
      <c r="CG18" s="16" t="s">
        <v>637</v>
      </c>
      <c r="CH18" s="15" t="s">
        <v>637</v>
      </c>
      <c r="CI18" s="16" t="s">
        <v>637</v>
      </c>
      <c r="CJ18" s="15" t="s">
        <v>284</v>
      </c>
      <c r="CK18" s="16" t="s">
        <v>284</v>
      </c>
      <c r="CL18" s="15" t="s">
        <v>638</v>
      </c>
      <c r="CM18" s="16" t="s">
        <v>638</v>
      </c>
      <c r="CN18" s="15" t="s">
        <v>638</v>
      </c>
      <c r="CO18" s="16" t="s">
        <v>638</v>
      </c>
      <c r="CP18" s="15" t="s">
        <v>284</v>
      </c>
      <c r="CQ18" s="16" t="s">
        <v>638</v>
      </c>
      <c r="CR18" s="15"/>
      <c r="CS18" s="16"/>
      <c r="CT18" s="15"/>
      <c r="CU18" s="16"/>
      <c r="CV18" s="15"/>
      <c r="CW18" s="16"/>
      <c r="CX18" s="15"/>
      <c r="CY18" s="16"/>
      <c r="CZ18" s="15"/>
    </row>
    <row r="19" spans="2:104" s="61" customFormat="1" ht="18" customHeight="1" x14ac:dyDescent="0.25">
      <c r="B19" s="520"/>
      <c r="C19" s="525"/>
      <c r="D19" s="62" t="s">
        <v>53</v>
      </c>
      <c r="E19" s="231" t="s">
        <v>639</v>
      </c>
      <c r="F19" s="268" t="s">
        <v>640</v>
      </c>
      <c r="G19" s="231" t="s">
        <v>641</v>
      </c>
      <c r="H19" s="63" t="s">
        <v>642</v>
      </c>
      <c r="I19" s="231" t="s">
        <v>643</v>
      </c>
      <c r="J19" s="309" t="s">
        <v>644</v>
      </c>
      <c r="K19" s="64" t="s">
        <v>645</v>
      </c>
      <c r="L19" s="309" t="s">
        <v>646</v>
      </c>
      <c r="M19" s="64" t="s">
        <v>647</v>
      </c>
      <c r="N19" s="309" t="s">
        <v>648</v>
      </c>
      <c r="O19" s="64" t="s">
        <v>649</v>
      </c>
      <c r="P19" s="309" t="s">
        <v>650</v>
      </c>
      <c r="Q19" s="64" t="s">
        <v>651</v>
      </c>
      <c r="R19" s="309" t="s">
        <v>652</v>
      </c>
      <c r="S19" s="64" t="s">
        <v>653</v>
      </c>
      <c r="T19" s="309" t="s">
        <v>654</v>
      </c>
      <c r="U19" s="64" t="s">
        <v>655</v>
      </c>
      <c r="V19" s="309" t="s">
        <v>656</v>
      </c>
      <c r="W19" s="64" t="s">
        <v>657</v>
      </c>
      <c r="X19" s="309" t="s">
        <v>658</v>
      </c>
      <c r="Y19" s="64" t="s">
        <v>659</v>
      </c>
      <c r="Z19" s="309" t="s">
        <v>660</v>
      </c>
      <c r="AA19" s="64" t="s">
        <v>661</v>
      </c>
      <c r="AB19" s="309" t="s">
        <v>662</v>
      </c>
      <c r="AC19" s="64" t="s">
        <v>663</v>
      </c>
      <c r="AD19" s="309" t="s">
        <v>664</v>
      </c>
      <c r="AE19" s="64" t="s">
        <v>665</v>
      </c>
      <c r="AF19" s="309" t="s">
        <v>666</v>
      </c>
      <c r="AG19" s="64" t="s">
        <v>667</v>
      </c>
      <c r="AH19" s="309" t="s">
        <v>668</v>
      </c>
      <c r="AI19" s="231" t="s">
        <v>669</v>
      </c>
      <c r="AJ19" s="268" t="s">
        <v>670</v>
      </c>
      <c r="AK19" s="231" t="s">
        <v>671</v>
      </c>
      <c r="AL19" s="63" t="s">
        <v>672</v>
      </c>
      <c r="AM19" s="231" t="s">
        <v>673</v>
      </c>
      <c r="AN19" s="309" t="s">
        <v>674</v>
      </c>
      <c r="AO19" s="64" t="s">
        <v>675</v>
      </c>
      <c r="AP19" s="309" t="s">
        <v>676</v>
      </c>
      <c r="AQ19" s="64" t="s">
        <v>677</v>
      </c>
      <c r="AR19" s="309" t="s">
        <v>678</v>
      </c>
      <c r="AS19" s="64" t="s">
        <v>679</v>
      </c>
      <c r="AT19" s="309" t="s">
        <v>680</v>
      </c>
      <c r="AU19" s="64" t="s">
        <v>681</v>
      </c>
      <c r="AV19" s="309" t="s">
        <v>682</v>
      </c>
      <c r="AW19" s="64" t="s">
        <v>683</v>
      </c>
      <c r="AX19" s="309" t="s">
        <v>684</v>
      </c>
      <c r="AY19" s="64" t="s">
        <v>685</v>
      </c>
      <c r="AZ19" s="309" t="s">
        <v>686</v>
      </c>
      <c r="BA19" s="64" t="s">
        <v>687</v>
      </c>
      <c r="BB19" s="309" t="s">
        <v>688</v>
      </c>
      <c r="BC19" s="64" t="s">
        <v>689</v>
      </c>
      <c r="BD19" s="309" t="s">
        <v>690</v>
      </c>
      <c r="BE19" s="64" t="s">
        <v>691</v>
      </c>
      <c r="BF19" s="309" t="s">
        <v>692</v>
      </c>
      <c r="BG19" s="64" t="s">
        <v>693</v>
      </c>
      <c r="BH19" s="309" t="s">
        <v>694</v>
      </c>
      <c r="BI19" s="64" t="s">
        <v>695</v>
      </c>
      <c r="BJ19" s="309" t="s">
        <v>665</v>
      </c>
      <c r="BK19" s="64" t="s">
        <v>696</v>
      </c>
      <c r="BL19" s="309" t="s">
        <v>697</v>
      </c>
      <c r="BM19" s="64" t="s">
        <v>698</v>
      </c>
      <c r="BN19" s="309" t="s">
        <v>699</v>
      </c>
      <c r="BO19" s="64" t="s">
        <v>700</v>
      </c>
      <c r="BP19" s="309" t="s">
        <v>701</v>
      </c>
      <c r="BQ19" s="64" t="s">
        <v>702</v>
      </c>
      <c r="BR19" s="309" t="s">
        <v>703</v>
      </c>
      <c r="BS19" s="64" t="s">
        <v>704</v>
      </c>
      <c r="BT19" s="309" t="s">
        <v>705</v>
      </c>
      <c r="BU19" s="64" t="s">
        <v>706</v>
      </c>
      <c r="BV19" s="309" t="s">
        <v>707</v>
      </c>
      <c r="BW19" s="64" t="s">
        <v>644</v>
      </c>
      <c r="BX19" s="309" t="s">
        <v>708</v>
      </c>
      <c r="BY19" s="64" t="s">
        <v>709</v>
      </c>
      <c r="BZ19" s="309" t="s">
        <v>710</v>
      </c>
      <c r="CA19" s="64" t="s">
        <v>711</v>
      </c>
      <c r="CB19" s="309" t="s">
        <v>712</v>
      </c>
      <c r="CC19" s="64" t="s">
        <v>713</v>
      </c>
      <c r="CD19" s="309" t="s">
        <v>714</v>
      </c>
      <c r="CE19" s="64" t="s">
        <v>715</v>
      </c>
      <c r="CF19" s="309" t="s">
        <v>716</v>
      </c>
      <c r="CG19" s="64" t="s">
        <v>717</v>
      </c>
      <c r="CH19" s="309" t="s">
        <v>718</v>
      </c>
      <c r="CI19" s="64" t="s">
        <v>719</v>
      </c>
      <c r="CJ19" s="309" t="s">
        <v>720</v>
      </c>
      <c r="CK19" s="64" t="s">
        <v>721</v>
      </c>
      <c r="CL19" s="309" t="s">
        <v>722</v>
      </c>
      <c r="CM19" s="64" t="s">
        <v>723</v>
      </c>
      <c r="CN19" s="309" t="s">
        <v>724</v>
      </c>
      <c r="CO19" s="64" t="s">
        <v>725</v>
      </c>
      <c r="CP19" s="309" t="s">
        <v>726</v>
      </c>
      <c r="CQ19" s="64" t="s">
        <v>727</v>
      </c>
      <c r="CR19" s="309"/>
      <c r="CS19" s="64"/>
      <c r="CT19" s="309"/>
      <c r="CU19" s="64"/>
      <c r="CV19" s="309"/>
      <c r="CW19" s="64"/>
      <c r="CX19" s="309"/>
      <c r="CY19" s="64"/>
      <c r="CZ19" s="309"/>
    </row>
    <row r="20" spans="2:104" s="61" customFormat="1" ht="18" customHeight="1" x14ac:dyDescent="0.25">
      <c r="B20" s="520"/>
      <c r="C20" s="525"/>
      <c r="D20" s="62" t="s">
        <v>54</v>
      </c>
      <c r="E20" s="231" t="s">
        <v>728</v>
      </c>
      <c r="F20" s="268" t="s">
        <v>729</v>
      </c>
      <c r="G20" s="231" t="s">
        <v>730</v>
      </c>
      <c r="H20" s="63" t="s">
        <v>731</v>
      </c>
      <c r="I20" s="231" t="s">
        <v>732</v>
      </c>
      <c r="J20" s="309" t="s">
        <v>733</v>
      </c>
      <c r="K20" s="64" t="s">
        <v>734</v>
      </c>
      <c r="L20" s="309" t="s">
        <v>735</v>
      </c>
      <c r="M20" s="64" t="s">
        <v>736</v>
      </c>
      <c r="N20" s="309" t="s">
        <v>737</v>
      </c>
      <c r="O20" s="64" t="s">
        <v>738</v>
      </c>
      <c r="P20" s="309" t="s">
        <v>739</v>
      </c>
      <c r="Q20" s="64" t="s">
        <v>740</v>
      </c>
      <c r="R20" s="309" t="s">
        <v>741</v>
      </c>
      <c r="S20" s="64" t="s">
        <v>742</v>
      </c>
      <c r="T20" s="309" t="s">
        <v>743</v>
      </c>
      <c r="U20" s="64" t="s">
        <v>744</v>
      </c>
      <c r="V20" s="309" t="s">
        <v>745</v>
      </c>
      <c r="W20" s="64" t="s">
        <v>746</v>
      </c>
      <c r="X20" s="309" t="s">
        <v>747</v>
      </c>
      <c r="Y20" s="64" t="s">
        <v>748</v>
      </c>
      <c r="Z20" s="309" t="s">
        <v>749</v>
      </c>
      <c r="AA20" s="64" t="s">
        <v>750</v>
      </c>
      <c r="AB20" s="309" t="s">
        <v>751</v>
      </c>
      <c r="AC20" s="64" t="s">
        <v>752</v>
      </c>
      <c r="AD20" s="309" t="s">
        <v>753</v>
      </c>
      <c r="AE20" s="64" t="s">
        <v>754</v>
      </c>
      <c r="AF20" s="309" t="s">
        <v>755</v>
      </c>
      <c r="AG20" s="64" t="s">
        <v>756</v>
      </c>
      <c r="AH20" s="309" t="s">
        <v>757</v>
      </c>
      <c r="AI20" s="231" t="s">
        <v>758</v>
      </c>
      <c r="AJ20" s="268" t="s">
        <v>759</v>
      </c>
      <c r="AK20" s="231" t="s">
        <v>760</v>
      </c>
      <c r="AL20" s="63" t="s">
        <v>761</v>
      </c>
      <c r="AM20" s="231" t="s">
        <v>762</v>
      </c>
      <c r="AN20" s="309" t="s">
        <v>763</v>
      </c>
      <c r="AO20" s="64" t="s">
        <v>764</v>
      </c>
      <c r="AP20" s="309" t="s">
        <v>765</v>
      </c>
      <c r="AQ20" s="64" t="s">
        <v>766</v>
      </c>
      <c r="AR20" s="309" t="s">
        <v>767</v>
      </c>
      <c r="AS20" s="64" t="s">
        <v>768</v>
      </c>
      <c r="AT20" s="309" t="s">
        <v>769</v>
      </c>
      <c r="AU20" s="64" t="s">
        <v>770</v>
      </c>
      <c r="AV20" s="309" t="s">
        <v>771</v>
      </c>
      <c r="AW20" s="64" t="s">
        <v>772</v>
      </c>
      <c r="AX20" s="309" t="s">
        <v>773</v>
      </c>
      <c r="AY20" s="64" t="s">
        <v>774</v>
      </c>
      <c r="AZ20" s="309" t="s">
        <v>775</v>
      </c>
      <c r="BA20" s="64" t="s">
        <v>776</v>
      </c>
      <c r="BB20" s="309" t="s">
        <v>777</v>
      </c>
      <c r="BC20" s="64" t="s">
        <v>778</v>
      </c>
      <c r="BD20" s="309" t="s">
        <v>779</v>
      </c>
      <c r="BE20" s="64" t="s">
        <v>780</v>
      </c>
      <c r="BF20" s="309" t="s">
        <v>781</v>
      </c>
      <c r="BG20" s="64" t="s">
        <v>782</v>
      </c>
      <c r="BH20" s="309" t="s">
        <v>783</v>
      </c>
      <c r="BI20" s="64" t="s">
        <v>784</v>
      </c>
      <c r="BJ20" s="309" t="s">
        <v>665</v>
      </c>
      <c r="BK20" s="64" t="s">
        <v>785</v>
      </c>
      <c r="BL20" s="309" t="s">
        <v>786</v>
      </c>
      <c r="BM20" s="64" t="s">
        <v>787</v>
      </c>
      <c r="BN20" s="309" t="s">
        <v>693</v>
      </c>
      <c r="BO20" s="64" t="s">
        <v>788</v>
      </c>
      <c r="BP20" s="309" t="s">
        <v>789</v>
      </c>
      <c r="BQ20" s="64" t="s">
        <v>790</v>
      </c>
      <c r="BR20" s="309" t="s">
        <v>791</v>
      </c>
      <c r="BS20" s="64" t="s">
        <v>792</v>
      </c>
      <c r="BT20" s="309" t="s">
        <v>793</v>
      </c>
      <c r="BU20" s="64" t="s">
        <v>794</v>
      </c>
      <c r="BV20" s="309" t="s">
        <v>795</v>
      </c>
      <c r="BW20" s="64" t="s">
        <v>796</v>
      </c>
      <c r="BX20" s="309" t="s">
        <v>742</v>
      </c>
      <c r="BY20" s="64" t="s">
        <v>797</v>
      </c>
      <c r="BZ20" s="309" t="s">
        <v>798</v>
      </c>
      <c r="CA20" s="64" t="s">
        <v>799</v>
      </c>
      <c r="CB20" s="309" t="s">
        <v>800</v>
      </c>
      <c r="CC20" s="64" t="s">
        <v>801</v>
      </c>
      <c r="CD20" s="309" t="s">
        <v>802</v>
      </c>
      <c r="CE20" s="64" t="s">
        <v>803</v>
      </c>
      <c r="CF20" s="309" t="s">
        <v>804</v>
      </c>
      <c r="CG20" s="64" t="s">
        <v>805</v>
      </c>
      <c r="CH20" s="309" t="s">
        <v>806</v>
      </c>
      <c r="CI20" s="64" t="s">
        <v>806</v>
      </c>
      <c r="CJ20" s="309" t="s">
        <v>807</v>
      </c>
      <c r="CK20" s="64" t="s">
        <v>808</v>
      </c>
      <c r="CL20" s="309" t="s">
        <v>809</v>
      </c>
      <c r="CM20" s="64" t="s">
        <v>810</v>
      </c>
      <c r="CN20" s="309" t="s">
        <v>811</v>
      </c>
      <c r="CO20" s="64" t="s">
        <v>812</v>
      </c>
      <c r="CP20" s="309" t="s">
        <v>813</v>
      </c>
      <c r="CQ20" s="64" t="s">
        <v>814</v>
      </c>
      <c r="CR20" s="309"/>
      <c r="CS20" s="64"/>
      <c r="CT20" s="309"/>
      <c r="CU20" s="64"/>
      <c r="CV20" s="309"/>
      <c r="CW20" s="64"/>
      <c r="CX20" s="309"/>
      <c r="CY20" s="64"/>
      <c r="CZ20" s="309"/>
    </row>
    <row r="21" spans="2:104" s="61" customFormat="1" ht="18" customHeight="1" thickBot="1" x14ac:dyDescent="0.3">
      <c r="B21" s="520"/>
      <c r="C21" s="525"/>
      <c r="D21" s="225" t="s">
        <v>55</v>
      </c>
      <c r="E21" s="242" t="s">
        <v>815</v>
      </c>
      <c r="F21" s="269" t="s">
        <v>816</v>
      </c>
      <c r="G21" s="242" t="s">
        <v>817</v>
      </c>
      <c r="H21" s="304" t="s">
        <v>818</v>
      </c>
      <c r="I21" s="242" t="s">
        <v>819</v>
      </c>
      <c r="J21" s="310" t="s">
        <v>820</v>
      </c>
      <c r="K21" s="311" t="s">
        <v>821</v>
      </c>
      <c r="L21" s="310" t="s">
        <v>822</v>
      </c>
      <c r="M21" s="311" t="s">
        <v>735</v>
      </c>
      <c r="N21" s="310" t="s">
        <v>823</v>
      </c>
      <c r="O21" s="311" t="s">
        <v>824</v>
      </c>
      <c r="P21" s="310" t="s">
        <v>825</v>
      </c>
      <c r="Q21" s="311" t="s">
        <v>826</v>
      </c>
      <c r="R21" s="310" t="s">
        <v>827</v>
      </c>
      <c r="S21" s="311" t="s">
        <v>828</v>
      </c>
      <c r="T21" s="310" t="s">
        <v>829</v>
      </c>
      <c r="U21" s="311" t="s">
        <v>830</v>
      </c>
      <c r="V21" s="310" t="s">
        <v>831</v>
      </c>
      <c r="W21" s="311" t="s">
        <v>832</v>
      </c>
      <c r="X21" s="310" t="s">
        <v>758</v>
      </c>
      <c r="Y21" s="311" t="s">
        <v>833</v>
      </c>
      <c r="Z21" s="310" t="s">
        <v>834</v>
      </c>
      <c r="AA21" s="311" t="s">
        <v>835</v>
      </c>
      <c r="AB21" s="310" t="s">
        <v>677</v>
      </c>
      <c r="AC21" s="311" t="s">
        <v>836</v>
      </c>
      <c r="AD21" s="310" t="s">
        <v>837</v>
      </c>
      <c r="AE21" s="311" t="s">
        <v>838</v>
      </c>
      <c r="AF21" s="310" t="s">
        <v>839</v>
      </c>
      <c r="AG21" s="311" t="s">
        <v>840</v>
      </c>
      <c r="AH21" s="310" t="s">
        <v>841</v>
      </c>
      <c r="AI21" s="242" t="s">
        <v>842</v>
      </c>
      <c r="AJ21" s="269" t="s">
        <v>843</v>
      </c>
      <c r="AK21" s="242" t="s">
        <v>844</v>
      </c>
      <c r="AL21" s="304" t="s">
        <v>845</v>
      </c>
      <c r="AM21" s="242" t="s">
        <v>846</v>
      </c>
      <c r="AN21" s="310" t="s">
        <v>847</v>
      </c>
      <c r="AO21" s="311" t="s">
        <v>848</v>
      </c>
      <c r="AP21" s="310" t="s">
        <v>849</v>
      </c>
      <c r="AQ21" s="311" t="s">
        <v>749</v>
      </c>
      <c r="AR21" s="310" t="s">
        <v>850</v>
      </c>
      <c r="AS21" s="311" t="s">
        <v>851</v>
      </c>
      <c r="AT21" s="310" t="s">
        <v>852</v>
      </c>
      <c r="AU21" s="311" t="s">
        <v>853</v>
      </c>
      <c r="AV21" s="310" t="s">
        <v>854</v>
      </c>
      <c r="AW21" s="311" t="s">
        <v>855</v>
      </c>
      <c r="AX21" s="310" t="s">
        <v>856</v>
      </c>
      <c r="AY21" s="311" t="s">
        <v>857</v>
      </c>
      <c r="AZ21" s="310" t="s">
        <v>858</v>
      </c>
      <c r="BA21" s="311" t="s">
        <v>859</v>
      </c>
      <c r="BB21" s="310" t="s">
        <v>860</v>
      </c>
      <c r="BC21" s="311" t="s">
        <v>861</v>
      </c>
      <c r="BD21" s="310" t="s">
        <v>862</v>
      </c>
      <c r="BE21" s="311" t="s">
        <v>863</v>
      </c>
      <c r="BF21" s="310" t="s">
        <v>864</v>
      </c>
      <c r="BG21" s="311" t="s">
        <v>865</v>
      </c>
      <c r="BH21" s="310" t="s">
        <v>866</v>
      </c>
      <c r="BI21" s="311" t="s">
        <v>867</v>
      </c>
      <c r="BJ21" s="310"/>
      <c r="BK21" s="311" t="s">
        <v>868</v>
      </c>
      <c r="BL21" s="310" t="s">
        <v>869</v>
      </c>
      <c r="BM21" s="311" t="s">
        <v>870</v>
      </c>
      <c r="BN21" s="310" t="s">
        <v>871</v>
      </c>
      <c r="BO21" s="311" t="s">
        <v>872</v>
      </c>
      <c r="BP21" s="310" t="s">
        <v>873</v>
      </c>
      <c r="BQ21" s="311" t="s">
        <v>874</v>
      </c>
      <c r="BR21" s="310" t="s">
        <v>875</v>
      </c>
      <c r="BS21" s="311" t="s">
        <v>876</v>
      </c>
      <c r="BT21" s="310" t="s">
        <v>877</v>
      </c>
      <c r="BU21" s="311" t="s">
        <v>878</v>
      </c>
      <c r="BV21" s="310" t="s">
        <v>879</v>
      </c>
      <c r="BW21" s="311" t="s">
        <v>880</v>
      </c>
      <c r="BX21" s="310" t="s">
        <v>881</v>
      </c>
      <c r="BY21" s="311" t="s">
        <v>882</v>
      </c>
      <c r="BZ21" s="310" t="s">
        <v>883</v>
      </c>
      <c r="CA21" s="311" t="s">
        <v>884</v>
      </c>
      <c r="CB21" s="310" t="s">
        <v>885</v>
      </c>
      <c r="CC21" s="311" t="s">
        <v>886</v>
      </c>
      <c r="CD21" s="310" t="s">
        <v>887</v>
      </c>
      <c r="CE21" s="311" t="s">
        <v>888</v>
      </c>
      <c r="CF21" s="310" t="s">
        <v>889</v>
      </c>
      <c r="CG21" s="311" t="s">
        <v>890</v>
      </c>
      <c r="CH21" s="310" t="s">
        <v>891</v>
      </c>
      <c r="CI21" s="311" t="s">
        <v>892</v>
      </c>
      <c r="CJ21" s="310" t="s">
        <v>893</v>
      </c>
      <c r="CK21" s="311" t="s">
        <v>894</v>
      </c>
      <c r="CL21" s="310" t="s">
        <v>895</v>
      </c>
      <c r="CM21" s="311" t="s">
        <v>896</v>
      </c>
      <c r="CN21" s="310" t="s">
        <v>897</v>
      </c>
      <c r="CO21" s="311" t="s">
        <v>898</v>
      </c>
      <c r="CP21" s="310" t="s">
        <v>899</v>
      </c>
      <c r="CQ21" s="311" t="s">
        <v>900</v>
      </c>
      <c r="CR21" s="310"/>
      <c r="CS21" s="311"/>
      <c r="CT21" s="310"/>
      <c r="CU21" s="311"/>
      <c r="CV21" s="310"/>
      <c r="CW21" s="311"/>
      <c r="CX21" s="310"/>
      <c r="CY21" s="311"/>
      <c r="CZ21" s="310"/>
    </row>
    <row r="22" spans="2:104" ht="18.75" customHeight="1" x14ac:dyDescent="0.25">
      <c r="B22" s="518" t="s">
        <v>11</v>
      </c>
      <c r="C22" s="524"/>
      <c r="D22" s="65" t="s">
        <v>0</v>
      </c>
      <c r="E22" s="18">
        <v>15</v>
      </c>
      <c r="F22" s="270">
        <v>21</v>
      </c>
      <c r="G22" s="18">
        <v>17</v>
      </c>
      <c r="H22" s="270">
        <v>22</v>
      </c>
      <c r="I22" s="18">
        <v>16</v>
      </c>
      <c r="J22" s="270">
        <v>17</v>
      </c>
      <c r="K22" s="18">
        <v>14</v>
      </c>
      <c r="L22" s="270">
        <v>18</v>
      </c>
      <c r="M22" s="18">
        <v>17</v>
      </c>
      <c r="N22" s="270">
        <v>17</v>
      </c>
      <c r="O22" s="18">
        <v>17</v>
      </c>
      <c r="P22" s="270">
        <v>21</v>
      </c>
      <c r="Q22" s="18">
        <v>16</v>
      </c>
      <c r="R22" s="270">
        <v>16</v>
      </c>
      <c r="S22" s="18">
        <v>18</v>
      </c>
      <c r="T22" s="270">
        <v>16</v>
      </c>
      <c r="U22" s="18">
        <v>22</v>
      </c>
      <c r="V22" s="270">
        <v>18</v>
      </c>
      <c r="W22" s="18">
        <v>20</v>
      </c>
      <c r="X22" s="270">
        <v>19</v>
      </c>
      <c r="Y22" s="18">
        <v>17</v>
      </c>
      <c r="Z22" s="270">
        <v>23</v>
      </c>
      <c r="AA22" s="18">
        <v>14</v>
      </c>
      <c r="AB22" s="270">
        <v>14</v>
      </c>
      <c r="AC22" s="18">
        <v>17</v>
      </c>
      <c r="AD22" s="270">
        <v>21</v>
      </c>
      <c r="AE22" s="18">
        <v>19</v>
      </c>
      <c r="AF22" s="270">
        <v>17</v>
      </c>
      <c r="AG22" s="18">
        <v>17</v>
      </c>
      <c r="AH22" s="270">
        <v>19</v>
      </c>
      <c r="AI22" s="18">
        <v>19</v>
      </c>
      <c r="AJ22" s="270">
        <v>23</v>
      </c>
      <c r="AK22" s="18">
        <v>21</v>
      </c>
      <c r="AL22" s="270">
        <v>14</v>
      </c>
      <c r="AM22" s="18">
        <v>19</v>
      </c>
      <c r="AN22" s="270">
        <v>16</v>
      </c>
      <c r="AO22" s="18">
        <v>11</v>
      </c>
      <c r="AP22" s="270">
        <v>15</v>
      </c>
      <c r="AQ22" s="18">
        <v>16</v>
      </c>
      <c r="AR22" s="270">
        <v>16</v>
      </c>
      <c r="AS22" s="18">
        <v>17</v>
      </c>
      <c r="AT22" s="270">
        <v>14</v>
      </c>
      <c r="AU22" s="18">
        <v>18</v>
      </c>
      <c r="AV22" s="270">
        <v>18</v>
      </c>
      <c r="AW22" s="18">
        <v>17</v>
      </c>
      <c r="AX22" s="270">
        <v>15</v>
      </c>
      <c r="AY22" s="18">
        <v>14</v>
      </c>
      <c r="AZ22" s="270">
        <v>15</v>
      </c>
      <c r="BA22" s="18">
        <v>16</v>
      </c>
      <c r="BB22" s="270">
        <v>20</v>
      </c>
      <c r="BC22" s="18">
        <v>20</v>
      </c>
      <c r="BD22" s="270">
        <v>17</v>
      </c>
      <c r="BE22" s="18">
        <v>21</v>
      </c>
      <c r="BF22" s="270">
        <v>18</v>
      </c>
      <c r="BG22" s="18">
        <v>20</v>
      </c>
      <c r="BH22" s="270">
        <v>16</v>
      </c>
      <c r="BI22" s="18">
        <v>16</v>
      </c>
      <c r="BJ22" s="270">
        <v>19</v>
      </c>
      <c r="BK22" s="18">
        <v>15</v>
      </c>
      <c r="BL22" s="270">
        <v>20</v>
      </c>
      <c r="BM22" s="18">
        <v>17</v>
      </c>
      <c r="BN22" s="270">
        <v>21</v>
      </c>
      <c r="BO22" s="18">
        <v>15</v>
      </c>
      <c r="BP22" s="270">
        <v>15</v>
      </c>
      <c r="BQ22" s="18">
        <v>18</v>
      </c>
      <c r="BR22" s="270">
        <v>18</v>
      </c>
      <c r="BS22" s="18">
        <v>21</v>
      </c>
      <c r="BT22" s="270">
        <v>17</v>
      </c>
      <c r="BU22" s="18">
        <v>17</v>
      </c>
      <c r="BV22" s="270">
        <v>14</v>
      </c>
      <c r="BW22" s="18">
        <v>14</v>
      </c>
      <c r="BX22" s="270">
        <v>14</v>
      </c>
      <c r="BY22" s="18">
        <v>14</v>
      </c>
      <c r="BZ22" s="270">
        <v>17</v>
      </c>
      <c r="CA22" s="18">
        <v>20</v>
      </c>
      <c r="CB22" s="270">
        <v>15</v>
      </c>
      <c r="CC22" s="18">
        <v>17</v>
      </c>
      <c r="CD22" s="270">
        <v>16</v>
      </c>
      <c r="CE22" s="18">
        <v>19</v>
      </c>
      <c r="CF22" s="270">
        <v>17</v>
      </c>
      <c r="CG22" s="18">
        <v>16</v>
      </c>
      <c r="CH22" s="270">
        <v>18</v>
      </c>
      <c r="CI22" s="18">
        <v>16</v>
      </c>
      <c r="CJ22" s="270">
        <v>20</v>
      </c>
      <c r="CK22" s="18">
        <v>11</v>
      </c>
      <c r="CL22" s="270">
        <v>17</v>
      </c>
      <c r="CM22" s="18">
        <v>16</v>
      </c>
      <c r="CN22" s="270">
        <v>15</v>
      </c>
      <c r="CO22" s="18">
        <v>18</v>
      </c>
      <c r="CP22" s="270">
        <v>14</v>
      </c>
      <c r="CQ22" s="18">
        <v>17</v>
      </c>
      <c r="CR22" s="270"/>
      <c r="CS22" s="18"/>
      <c r="CT22" s="270"/>
      <c r="CU22" s="18"/>
      <c r="CV22" s="270"/>
      <c r="CW22" s="18"/>
      <c r="CX22" s="270"/>
      <c r="CY22" s="18"/>
      <c r="CZ22" s="270"/>
    </row>
    <row r="23" spans="2:104" ht="18.75" customHeight="1" x14ac:dyDescent="0.25">
      <c r="B23" s="520"/>
      <c r="C23" s="525"/>
      <c r="D23" s="19" t="s">
        <v>1</v>
      </c>
      <c r="E23" s="20">
        <v>15</v>
      </c>
      <c r="F23" s="21">
        <v>21</v>
      </c>
      <c r="G23" s="20">
        <v>17</v>
      </c>
      <c r="H23" s="21">
        <v>22</v>
      </c>
      <c r="I23" s="20">
        <v>16</v>
      </c>
      <c r="J23" s="21">
        <v>17</v>
      </c>
      <c r="K23" s="20">
        <v>14</v>
      </c>
      <c r="L23" s="21">
        <v>18</v>
      </c>
      <c r="M23" s="20">
        <v>17</v>
      </c>
      <c r="N23" s="21">
        <v>17</v>
      </c>
      <c r="O23" s="20">
        <v>17</v>
      </c>
      <c r="P23" s="21">
        <v>21</v>
      </c>
      <c r="Q23" s="20">
        <v>16</v>
      </c>
      <c r="R23" s="21">
        <v>16</v>
      </c>
      <c r="S23" s="20">
        <v>18</v>
      </c>
      <c r="T23" s="21">
        <v>16</v>
      </c>
      <c r="U23" s="20">
        <v>22</v>
      </c>
      <c r="V23" s="21">
        <v>18</v>
      </c>
      <c r="W23" s="20">
        <v>20</v>
      </c>
      <c r="X23" s="21">
        <v>19</v>
      </c>
      <c r="Y23" s="20">
        <v>17</v>
      </c>
      <c r="Z23" s="21">
        <v>23</v>
      </c>
      <c r="AA23" s="20">
        <v>14</v>
      </c>
      <c r="AB23" s="21">
        <v>14</v>
      </c>
      <c r="AC23" s="20">
        <v>17</v>
      </c>
      <c r="AD23" s="21">
        <v>21</v>
      </c>
      <c r="AE23" s="20">
        <v>19</v>
      </c>
      <c r="AF23" s="21">
        <v>17</v>
      </c>
      <c r="AG23" s="20">
        <v>17</v>
      </c>
      <c r="AH23" s="21">
        <v>19</v>
      </c>
      <c r="AI23" s="20">
        <v>19</v>
      </c>
      <c r="AJ23" s="21">
        <v>23</v>
      </c>
      <c r="AK23" s="20">
        <v>21</v>
      </c>
      <c r="AL23" s="21">
        <v>14</v>
      </c>
      <c r="AM23" s="20">
        <v>19</v>
      </c>
      <c r="AN23" s="21">
        <v>16</v>
      </c>
      <c r="AO23" s="20">
        <v>11</v>
      </c>
      <c r="AP23" s="21">
        <v>15</v>
      </c>
      <c r="AQ23" s="20">
        <v>16</v>
      </c>
      <c r="AR23" s="21">
        <v>16</v>
      </c>
      <c r="AS23" s="20">
        <v>17</v>
      </c>
      <c r="AT23" s="21">
        <v>14</v>
      </c>
      <c r="AU23" s="20">
        <v>18</v>
      </c>
      <c r="AV23" s="21">
        <v>18</v>
      </c>
      <c r="AW23" s="20">
        <v>17</v>
      </c>
      <c r="AX23" s="21">
        <v>15</v>
      </c>
      <c r="AY23" s="20">
        <v>14</v>
      </c>
      <c r="AZ23" s="21">
        <v>15</v>
      </c>
      <c r="BA23" s="20">
        <v>16</v>
      </c>
      <c r="BB23" s="21">
        <v>20</v>
      </c>
      <c r="BC23" s="20">
        <v>20</v>
      </c>
      <c r="BD23" s="21">
        <v>17</v>
      </c>
      <c r="BE23" s="20">
        <v>21</v>
      </c>
      <c r="BF23" s="21">
        <v>18</v>
      </c>
      <c r="BG23" s="20">
        <v>20</v>
      </c>
      <c r="BH23" s="21">
        <v>15</v>
      </c>
      <c r="BI23" s="20">
        <v>16</v>
      </c>
      <c r="BJ23" s="21">
        <v>19</v>
      </c>
      <c r="BK23" s="20">
        <v>15</v>
      </c>
      <c r="BL23" s="21">
        <v>20</v>
      </c>
      <c r="BM23" s="20">
        <v>17</v>
      </c>
      <c r="BN23" s="21">
        <v>21</v>
      </c>
      <c r="BO23" s="20">
        <v>15</v>
      </c>
      <c r="BP23" s="21">
        <v>15</v>
      </c>
      <c r="BQ23" s="20">
        <v>18</v>
      </c>
      <c r="BR23" s="21">
        <v>18</v>
      </c>
      <c r="BS23" s="20">
        <v>14</v>
      </c>
      <c r="BT23" s="21">
        <v>17</v>
      </c>
      <c r="BU23" s="20">
        <v>17</v>
      </c>
      <c r="BV23" s="21">
        <v>14</v>
      </c>
      <c r="BW23" s="20">
        <v>14</v>
      </c>
      <c r="BX23" s="21">
        <v>14</v>
      </c>
      <c r="BY23" s="20">
        <v>14</v>
      </c>
      <c r="BZ23" s="21">
        <v>17</v>
      </c>
      <c r="CA23" s="20">
        <v>20</v>
      </c>
      <c r="CB23" s="21">
        <v>15</v>
      </c>
      <c r="CC23" s="20">
        <v>17</v>
      </c>
      <c r="CD23" s="21">
        <v>16</v>
      </c>
      <c r="CE23" s="20">
        <v>19</v>
      </c>
      <c r="CF23" s="21">
        <v>17</v>
      </c>
      <c r="CG23" s="20">
        <v>16</v>
      </c>
      <c r="CH23" s="21">
        <v>18</v>
      </c>
      <c r="CI23" s="20">
        <v>16</v>
      </c>
      <c r="CJ23" s="21">
        <v>20</v>
      </c>
      <c r="CK23" s="20">
        <v>11</v>
      </c>
      <c r="CL23" s="21">
        <v>17</v>
      </c>
      <c r="CM23" s="20">
        <v>12</v>
      </c>
      <c r="CN23" s="21">
        <v>17</v>
      </c>
      <c r="CO23" s="20">
        <v>15</v>
      </c>
      <c r="CP23" s="21">
        <v>14</v>
      </c>
      <c r="CQ23" s="20">
        <v>17</v>
      </c>
      <c r="CR23" s="21"/>
      <c r="CS23" s="20"/>
      <c r="CT23" s="21"/>
      <c r="CU23" s="20"/>
      <c r="CV23" s="21"/>
      <c r="CW23" s="20"/>
      <c r="CX23" s="21"/>
      <c r="CY23" s="20"/>
      <c r="CZ23" s="21"/>
    </row>
    <row r="24" spans="2:104" ht="18.75" customHeight="1" x14ac:dyDescent="0.25">
      <c r="B24" s="520"/>
      <c r="C24" s="525"/>
      <c r="D24" s="19" t="s">
        <v>2</v>
      </c>
      <c r="E24" s="22">
        <f t="shared" ref="E24:O24" si="98">E22-E23</f>
        <v>0</v>
      </c>
      <c r="F24" s="271">
        <f t="shared" si="98"/>
        <v>0</v>
      </c>
      <c r="G24" s="22">
        <f t="shared" si="98"/>
        <v>0</v>
      </c>
      <c r="H24" s="271">
        <f t="shared" si="98"/>
        <v>0</v>
      </c>
      <c r="I24" s="22">
        <f t="shared" si="98"/>
        <v>0</v>
      </c>
      <c r="J24" s="271">
        <f t="shared" si="98"/>
        <v>0</v>
      </c>
      <c r="K24" s="22">
        <f t="shared" si="98"/>
        <v>0</v>
      </c>
      <c r="L24" s="271">
        <f t="shared" si="98"/>
        <v>0</v>
      </c>
      <c r="M24" s="22">
        <f t="shared" si="98"/>
        <v>0</v>
      </c>
      <c r="N24" s="271">
        <f t="shared" si="98"/>
        <v>0</v>
      </c>
      <c r="O24" s="22">
        <f t="shared" si="98"/>
        <v>0</v>
      </c>
      <c r="P24" s="271">
        <f>P22-P23</f>
        <v>0</v>
      </c>
      <c r="Q24" s="22">
        <f t="shared" ref="Q24:CB24" si="99">Q22-Q23</f>
        <v>0</v>
      </c>
      <c r="R24" s="271">
        <f t="shared" si="99"/>
        <v>0</v>
      </c>
      <c r="S24" s="22">
        <f t="shared" si="99"/>
        <v>0</v>
      </c>
      <c r="T24" s="271">
        <f t="shared" si="99"/>
        <v>0</v>
      </c>
      <c r="U24" s="22">
        <f t="shared" si="99"/>
        <v>0</v>
      </c>
      <c r="V24" s="271">
        <f t="shared" si="99"/>
        <v>0</v>
      </c>
      <c r="W24" s="22">
        <f t="shared" si="99"/>
        <v>0</v>
      </c>
      <c r="X24" s="271">
        <f t="shared" si="99"/>
        <v>0</v>
      </c>
      <c r="Y24" s="22">
        <f t="shared" si="99"/>
        <v>0</v>
      </c>
      <c r="Z24" s="271">
        <f t="shared" si="99"/>
        <v>0</v>
      </c>
      <c r="AA24" s="22">
        <f t="shared" si="99"/>
        <v>0</v>
      </c>
      <c r="AB24" s="271">
        <f t="shared" si="99"/>
        <v>0</v>
      </c>
      <c r="AC24" s="22">
        <f t="shared" si="99"/>
        <v>0</v>
      </c>
      <c r="AD24" s="271">
        <f t="shared" si="99"/>
        <v>0</v>
      </c>
      <c r="AE24" s="22">
        <f t="shared" si="99"/>
        <v>0</v>
      </c>
      <c r="AF24" s="271">
        <f t="shared" si="99"/>
        <v>0</v>
      </c>
      <c r="AG24" s="22">
        <f t="shared" si="99"/>
        <v>0</v>
      </c>
      <c r="AH24" s="271">
        <f t="shared" si="99"/>
        <v>0</v>
      </c>
      <c r="AI24" s="22">
        <f t="shared" si="99"/>
        <v>0</v>
      </c>
      <c r="AJ24" s="271">
        <f t="shared" si="99"/>
        <v>0</v>
      </c>
      <c r="AK24" s="22">
        <f t="shared" si="99"/>
        <v>0</v>
      </c>
      <c r="AL24" s="271">
        <f t="shared" si="99"/>
        <v>0</v>
      </c>
      <c r="AM24" s="22">
        <f t="shared" si="99"/>
        <v>0</v>
      </c>
      <c r="AN24" s="271">
        <f t="shared" si="99"/>
        <v>0</v>
      </c>
      <c r="AO24" s="22">
        <f t="shared" si="99"/>
        <v>0</v>
      </c>
      <c r="AP24" s="271">
        <f t="shared" si="99"/>
        <v>0</v>
      </c>
      <c r="AQ24" s="22">
        <f t="shared" si="99"/>
        <v>0</v>
      </c>
      <c r="AR24" s="271">
        <f t="shared" si="99"/>
        <v>0</v>
      </c>
      <c r="AS24" s="22">
        <f t="shared" si="99"/>
        <v>0</v>
      </c>
      <c r="AT24" s="271">
        <f t="shared" si="99"/>
        <v>0</v>
      </c>
      <c r="AU24" s="22">
        <f t="shared" si="99"/>
        <v>0</v>
      </c>
      <c r="AV24" s="271">
        <f t="shared" si="99"/>
        <v>0</v>
      </c>
      <c r="AW24" s="22">
        <f t="shared" si="99"/>
        <v>0</v>
      </c>
      <c r="AX24" s="271">
        <f t="shared" si="99"/>
        <v>0</v>
      </c>
      <c r="AY24" s="22">
        <f t="shared" si="99"/>
        <v>0</v>
      </c>
      <c r="AZ24" s="271">
        <f t="shared" si="99"/>
        <v>0</v>
      </c>
      <c r="BA24" s="22">
        <f t="shared" si="99"/>
        <v>0</v>
      </c>
      <c r="BB24" s="271">
        <f t="shared" si="99"/>
        <v>0</v>
      </c>
      <c r="BC24" s="22">
        <f t="shared" si="99"/>
        <v>0</v>
      </c>
      <c r="BD24" s="271">
        <f t="shared" si="99"/>
        <v>0</v>
      </c>
      <c r="BE24" s="22">
        <f t="shared" si="99"/>
        <v>0</v>
      </c>
      <c r="BF24" s="271">
        <f t="shared" si="99"/>
        <v>0</v>
      </c>
      <c r="BG24" s="22">
        <f t="shared" si="99"/>
        <v>0</v>
      </c>
      <c r="BH24" s="271">
        <f t="shared" si="99"/>
        <v>1</v>
      </c>
      <c r="BI24" s="22">
        <f t="shared" si="99"/>
        <v>0</v>
      </c>
      <c r="BJ24" s="271">
        <f t="shared" si="99"/>
        <v>0</v>
      </c>
      <c r="BK24" s="22">
        <f t="shared" si="99"/>
        <v>0</v>
      </c>
      <c r="BL24" s="271">
        <f t="shared" si="99"/>
        <v>0</v>
      </c>
      <c r="BM24" s="22">
        <f t="shared" si="99"/>
        <v>0</v>
      </c>
      <c r="BN24" s="271">
        <f t="shared" si="99"/>
        <v>0</v>
      </c>
      <c r="BO24" s="22">
        <f t="shared" si="99"/>
        <v>0</v>
      </c>
      <c r="BP24" s="271">
        <f t="shared" si="99"/>
        <v>0</v>
      </c>
      <c r="BQ24" s="22">
        <f t="shared" si="99"/>
        <v>0</v>
      </c>
      <c r="BR24" s="271">
        <f t="shared" si="99"/>
        <v>0</v>
      </c>
      <c r="BS24" s="22">
        <f t="shared" si="99"/>
        <v>7</v>
      </c>
      <c r="BT24" s="271">
        <f t="shared" si="99"/>
        <v>0</v>
      </c>
      <c r="BU24" s="22">
        <f t="shared" si="99"/>
        <v>0</v>
      </c>
      <c r="BV24" s="271">
        <f t="shared" si="99"/>
        <v>0</v>
      </c>
      <c r="BW24" s="22">
        <f t="shared" si="99"/>
        <v>0</v>
      </c>
      <c r="BX24" s="271">
        <f t="shared" si="99"/>
        <v>0</v>
      </c>
      <c r="BY24" s="22">
        <f t="shared" si="99"/>
        <v>0</v>
      </c>
      <c r="BZ24" s="271">
        <f t="shared" si="99"/>
        <v>0</v>
      </c>
      <c r="CA24" s="22">
        <f t="shared" si="99"/>
        <v>0</v>
      </c>
      <c r="CB24" s="271">
        <f t="shared" si="99"/>
        <v>0</v>
      </c>
      <c r="CC24" s="22">
        <f t="shared" ref="CC24:CZ24" si="100">CC22-CC23</f>
        <v>0</v>
      </c>
      <c r="CD24" s="271">
        <f t="shared" si="100"/>
        <v>0</v>
      </c>
      <c r="CE24" s="22">
        <f t="shared" si="100"/>
        <v>0</v>
      </c>
      <c r="CF24" s="271">
        <f t="shared" si="100"/>
        <v>0</v>
      </c>
      <c r="CG24" s="22">
        <f t="shared" si="100"/>
        <v>0</v>
      </c>
      <c r="CH24" s="271">
        <f t="shared" si="100"/>
        <v>0</v>
      </c>
      <c r="CI24" s="22">
        <f t="shared" si="100"/>
        <v>0</v>
      </c>
      <c r="CJ24" s="271">
        <f t="shared" si="100"/>
        <v>0</v>
      </c>
      <c r="CK24" s="22">
        <f t="shared" si="100"/>
        <v>0</v>
      </c>
      <c r="CL24" s="271">
        <f t="shared" si="100"/>
        <v>0</v>
      </c>
      <c r="CM24" s="22">
        <f t="shared" si="100"/>
        <v>4</v>
      </c>
      <c r="CN24" s="271">
        <f t="shared" si="100"/>
        <v>-2</v>
      </c>
      <c r="CO24" s="22">
        <f t="shared" si="100"/>
        <v>3</v>
      </c>
      <c r="CP24" s="271">
        <f t="shared" si="100"/>
        <v>0</v>
      </c>
      <c r="CQ24" s="22">
        <f t="shared" si="100"/>
        <v>0</v>
      </c>
      <c r="CR24" s="271">
        <f t="shared" si="100"/>
        <v>0</v>
      </c>
      <c r="CS24" s="22">
        <f t="shared" si="100"/>
        <v>0</v>
      </c>
      <c r="CT24" s="271">
        <f t="shared" si="100"/>
        <v>0</v>
      </c>
      <c r="CU24" s="22">
        <f t="shared" si="100"/>
        <v>0</v>
      </c>
      <c r="CV24" s="271">
        <f t="shared" si="100"/>
        <v>0</v>
      </c>
      <c r="CW24" s="22">
        <f t="shared" si="100"/>
        <v>0</v>
      </c>
      <c r="CX24" s="271">
        <f t="shared" si="100"/>
        <v>0</v>
      </c>
      <c r="CY24" s="22">
        <f t="shared" si="100"/>
        <v>0</v>
      </c>
      <c r="CZ24" s="271">
        <f t="shared" si="100"/>
        <v>0</v>
      </c>
    </row>
    <row r="25" spans="2:104" ht="18.75" customHeight="1" x14ac:dyDescent="0.25">
      <c r="B25" s="520"/>
      <c r="C25" s="525"/>
      <c r="D25" s="19" t="s">
        <v>109</v>
      </c>
      <c r="E25" s="23">
        <f>(E23/E22)*100</f>
        <v>100</v>
      </c>
      <c r="F25" s="272">
        <f t="shared" ref="F25:L25" si="101">(F23/F22)*100</f>
        <v>100</v>
      </c>
      <c r="G25" s="23">
        <f t="shared" si="101"/>
        <v>100</v>
      </c>
      <c r="H25" s="272">
        <f t="shared" si="101"/>
        <v>100</v>
      </c>
      <c r="I25" s="23">
        <f t="shared" si="101"/>
        <v>100</v>
      </c>
      <c r="J25" s="272">
        <f t="shared" si="101"/>
        <v>100</v>
      </c>
      <c r="K25" s="23">
        <f t="shared" si="101"/>
        <v>100</v>
      </c>
      <c r="L25" s="272">
        <f t="shared" si="101"/>
        <v>100</v>
      </c>
      <c r="M25" s="23">
        <f t="shared" ref="M25:X25" si="102">(M23/M22)*100</f>
        <v>100</v>
      </c>
      <c r="N25" s="272">
        <f>(N23/N22)*100</f>
        <v>100</v>
      </c>
      <c r="O25" s="23">
        <f t="shared" si="102"/>
        <v>100</v>
      </c>
      <c r="P25" s="272">
        <f t="shared" si="102"/>
        <v>100</v>
      </c>
      <c r="Q25" s="23">
        <f t="shared" si="102"/>
        <v>100</v>
      </c>
      <c r="R25" s="272">
        <f t="shared" si="102"/>
        <v>100</v>
      </c>
      <c r="S25" s="23">
        <f t="shared" si="102"/>
        <v>100</v>
      </c>
      <c r="T25" s="272">
        <f t="shared" si="102"/>
        <v>100</v>
      </c>
      <c r="U25" s="23">
        <f t="shared" si="102"/>
        <v>100</v>
      </c>
      <c r="V25" s="272">
        <f t="shared" si="102"/>
        <v>100</v>
      </c>
      <c r="W25" s="23">
        <f t="shared" si="102"/>
        <v>100</v>
      </c>
      <c r="X25" s="272">
        <f t="shared" si="102"/>
        <v>100</v>
      </c>
      <c r="Y25" s="23">
        <f t="shared" ref="Y25:AQ25" si="103">(Y23/Y22)*100</f>
        <v>100</v>
      </c>
      <c r="Z25" s="272">
        <f t="shared" si="103"/>
        <v>100</v>
      </c>
      <c r="AA25" s="23">
        <f t="shared" si="103"/>
        <v>100</v>
      </c>
      <c r="AB25" s="272">
        <f t="shared" si="103"/>
        <v>100</v>
      </c>
      <c r="AC25" s="23">
        <f t="shared" si="103"/>
        <v>100</v>
      </c>
      <c r="AD25" s="272">
        <f t="shared" si="103"/>
        <v>100</v>
      </c>
      <c r="AE25" s="23">
        <f t="shared" si="103"/>
        <v>100</v>
      </c>
      <c r="AF25" s="272">
        <f t="shared" si="103"/>
        <v>100</v>
      </c>
      <c r="AG25" s="23">
        <f t="shared" si="103"/>
        <v>100</v>
      </c>
      <c r="AH25" s="272">
        <f t="shared" si="103"/>
        <v>100</v>
      </c>
      <c r="AI25" s="23">
        <f t="shared" si="103"/>
        <v>100</v>
      </c>
      <c r="AJ25" s="272">
        <f t="shared" si="103"/>
        <v>100</v>
      </c>
      <c r="AK25" s="23">
        <f t="shared" si="103"/>
        <v>100</v>
      </c>
      <c r="AL25" s="272">
        <f t="shared" si="103"/>
        <v>100</v>
      </c>
      <c r="AM25" s="23">
        <f t="shared" si="103"/>
        <v>100</v>
      </c>
      <c r="AN25" s="272">
        <f t="shared" si="103"/>
        <v>100</v>
      </c>
      <c r="AO25" s="23">
        <f t="shared" si="103"/>
        <v>100</v>
      </c>
      <c r="AP25" s="272">
        <f t="shared" si="103"/>
        <v>100</v>
      </c>
      <c r="AQ25" s="23">
        <f t="shared" si="103"/>
        <v>100</v>
      </c>
      <c r="AR25" s="272">
        <f>(AR23/AR22)*100</f>
        <v>100</v>
      </c>
      <c r="AS25" s="23">
        <f t="shared" ref="AS25:CZ25" si="104">(AS23/AS22)*100</f>
        <v>100</v>
      </c>
      <c r="AT25" s="272">
        <f t="shared" si="104"/>
        <v>100</v>
      </c>
      <c r="AU25" s="23">
        <f t="shared" si="104"/>
        <v>100</v>
      </c>
      <c r="AV25" s="272">
        <f t="shared" si="104"/>
        <v>100</v>
      </c>
      <c r="AW25" s="23">
        <f t="shared" si="104"/>
        <v>100</v>
      </c>
      <c r="AX25" s="272">
        <f t="shared" si="104"/>
        <v>100</v>
      </c>
      <c r="AY25" s="23">
        <f t="shared" si="104"/>
        <v>100</v>
      </c>
      <c r="AZ25" s="272">
        <f t="shared" si="104"/>
        <v>100</v>
      </c>
      <c r="BA25" s="23">
        <f t="shared" si="104"/>
        <v>100</v>
      </c>
      <c r="BB25" s="272">
        <f t="shared" si="104"/>
        <v>100</v>
      </c>
      <c r="BC25" s="23">
        <f t="shared" si="104"/>
        <v>100</v>
      </c>
      <c r="BD25" s="272">
        <f t="shared" si="104"/>
        <v>100</v>
      </c>
      <c r="BE25" s="23">
        <f t="shared" si="104"/>
        <v>100</v>
      </c>
      <c r="BF25" s="272">
        <f t="shared" si="104"/>
        <v>100</v>
      </c>
      <c r="BG25" s="23">
        <f t="shared" si="104"/>
        <v>100</v>
      </c>
      <c r="BH25" s="272">
        <f t="shared" si="104"/>
        <v>93.75</v>
      </c>
      <c r="BI25" s="23">
        <f t="shared" si="104"/>
        <v>100</v>
      </c>
      <c r="BJ25" s="272">
        <f t="shared" si="104"/>
        <v>100</v>
      </c>
      <c r="BK25" s="23">
        <f t="shared" si="104"/>
        <v>100</v>
      </c>
      <c r="BL25" s="272">
        <f t="shared" si="104"/>
        <v>100</v>
      </c>
      <c r="BM25" s="23">
        <f t="shared" si="104"/>
        <v>100</v>
      </c>
      <c r="BN25" s="272">
        <f t="shared" si="104"/>
        <v>100</v>
      </c>
      <c r="BO25" s="23">
        <f t="shared" si="104"/>
        <v>100</v>
      </c>
      <c r="BP25" s="272">
        <f t="shared" si="104"/>
        <v>100</v>
      </c>
      <c r="BQ25" s="23">
        <f t="shared" si="104"/>
        <v>100</v>
      </c>
      <c r="BR25" s="272">
        <f t="shared" si="104"/>
        <v>100</v>
      </c>
      <c r="BS25" s="23">
        <f t="shared" si="104"/>
        <v>66.666666666666657</v>
      </c>
      <c r="BT25" s="272">
        <f t="shared" si="104"/>
        <v>100</v>
      </c>
      <c r="BU25" s="23">
        <f t="shared" si="104"/>
        <v>100</v>
      </c>
      <c r="BV25" s="272">
        <f t="shared" si="104"/>
        <v>100</v>
      </c>
      <c r="BW25" s="23">
        <f t="shared" si="104"/>
        <v>100</v>
      </c>
      <c r="BX25" s="272">
        <f t="shared" si="104"/>
        <v>100</v>
      </c>
      <c r="BY25" s="23">
        <f t="shared" si="104"/>
        <v>100</v>
      </c>
      <c r="BZ25" s="272">
        <f t="shared" si="104"/>
        <v>100</v>
      </c>
      <c r="CA25" s="23">
        <f t="shared" si="104"/>
        <v>100</v>
      </c>
      <c r="CB25" s="272">
        <f t="shared" si="104"/>
        <v>100</v>
      </c>
      <c r="CC25" s="23">
        <f t="shared" si="104"/>
        <v>100</v>
      </c>
      <c r="CD25" s="272">
        <f t="shared" si="104"/>
        <v>100</v>
      </c>
      <c r="CE25" s="23">
        <f t="shared" si="104"/>
        <v>100</v>
      </c>
      <c r="CF25" s="272">
        <f t="shared" si="104"/>
        <v>100</v>
      </c>
      <c r="CG25" s="23">
        <f t="shared" si="104"/>
        <v>100</v>
      </c>
      <c r="CH25" s="272">
        <f t="shared" si="104"/>
        <v>100</v>
      </c>
      <c r="CI25" s="23">
        <f t="shared" si="104"/>
        <v>100</v>
      </c>
      <c r="CJ25" s="272">
        <f t="shared" si="104"/>
        <v>100</v>
      </c>
      <c r="CK25" s="23">
        <f t="shared" si="104"/>
        <v>100</v>
      </c>
      <c r="CL25" s="272">
        <f t="shared" si="104"/>
        <v>100</v>
      </c>
      <c r="CM25" s="23">
        <f t="shared" si="104"/>
        <v>75</v>
      </c>
      <c r="CN25" s="272">
        <f t="shared" si="104"/>
        <v>113.33333333333333</v>
      </c>
      <c r="CO25" s="23">
        <f t="shared" si="104"/>
        <v>83.333333333333343</v>
      </c>
      <c r="CP25" s="272">
        <f t="shared" si="104"/>
        <v>100</v>
      </c>
      <c r="CQ25" s="23">
        <f t="shared" si="104"/>
        <v>100</v>
      </c>
      <c r="CR25" s="272" t="e">
        <f t="shared" si="104"/>
        <v>#DIV/0!</v>
      </c>
      <c r="CS25" s="23" t="e">
        <f t="shared" si="104"/>
        <v>#DIV/0!</v>
      </c>
      <c r="CT25" s="272" t="e">
        <f t="shared" si="104"/>
        <v>#DIV/0!</v>
      </c>
      <c r="CU25" s="23" t="e">
        <f t="shared" si="104"/>
        <v>#DIV/0!</v>
      </c>
      <c r="CV25" s="272" t="e">
        <f t="shared" si="104"/>
        <v>#DIV/0!</v>
      </c>
      <c r="CW25" s="23" t="e">
        <f t="shared" si="104"/>
        <v>#DIV/0!</v>
      </c>
      <c r="CX25" s="272" t="e">
        <f t="shared" si="104"/>
        <v>#DIV/0!</v>
      </c>
      <c r="CY25" s="23" t="e">
        <f t="shared" si="104"/>
        <v>#DIV/0!</v>
      </c>
      <c r="CZ25" s="272" t="e">
        <f t="shared" si="104"/>
        <v>#DIV/0!</v>
      </c>
    </row>
    <row r="26" spans="2:104" ht="18.75" customHeight="1" x14ac:dyDescent="0.25">
      <c r="B26" s="520"/>
      <c r="C26" s="525"/>
      <c r="D26" s="19" t="s">
        <v>67</v>
      </c>
      <c r="E26" s="20">
        <v>0</v>
      </c>
      <c r="F26" s="21">
        <v>2</v>
      </c>
      <c r="G26" s="20">
        <v>2</v>
      </c>
      <c r="H26" s="21">
        <v>2</v>
      </c>
      <c r="I26" s="20">
        <v>0</v>
      </c>
      <c r="J26" s="21">
        <v>1</v>
      </c>
      <c r="K26" s="20">
        <v>1</v>
      </c>
      <c r="L26" s="21">
        <v>2</v>
      </c>
      <c r="M26" s="20">
        <v>2</v>
      </c>
      <c r="N26" s="21">
        <v>1</v>
      </c>
      <c r="O26" s="20">
        <v>3</v>
      </c>
      <c r="P26" s="21">
        <v>0</v>
      </c>
      <c r="Q26" s="20">
        <v>0</v>
      </c>
      <c r="R26" s="21">
        <v>0</v>
      </c>
      <c r="S26" s="20">
        <v>1</v>
      </c>
      <c r="T26" s="21">
        <v>0</v>
      </c>
      <c r="U26" s="20">
        <v>1</v>
      </c>
      <c r="V26" s="21">
        <v>0</v>
      </c>
      <c r="W26" s="20">
        <v>1</v>
      </c>
      <c r="X26" s="21">
        <v>6</v>
      </c>
      <c r="Y26" s="20">
        <v>2</v>
      </c>
      <c r="Z26" s="21">
        <v>2</v>
      </c>
      <c r="AA26" s="20">
        <v>0</v>
      </c>
      <c r="AB26" s="21">
        <v>1</v>
      </c>
      <c r="AC26" s="20">
        <v>2</v>
      </c>
      <c r="AD26" s="21">
        <v>1</v>
      </c>
      <c r="AE26" s="20">
        <v>2</v>
      </c>
      <c r="AF26" s="21">
        <v>1</v>
      </c>
      <c r="AG26" s="20">
        <v>2</v>
      </c>
      <c r="AH26" s="21">
        <v>2</v>
      </c>
      <c r="AI26" s="20">
        <v>1</v>
      </c>
      <c r="AJ26" s="21">
        <v>2</v>
      </c>
      <c r="AK26" s="20">
        <v>1</v>
      </c>
      <c r="AL26" s="21">
        <v>1</v>
      </c>
      <c r="AM26" s="20">
        <v>0</v>
      </c>
      <c r="AN26" s="21">
        <v>1</v>
      </c>
      <c r="AO26" s="20">
        <v>0</v>
      </c>
      <c r="AP26" s="21">
        <v>0</v>
      </c>
      <c r="AQ26" s="20">
        <v>0</v>
      </c>
      <c r="AR26" s="21">
        <v>0</v>
      </c>
      <c r="AS26" s="20">
        <v>0</v>
      </c>
      <c r="AT26" s="21"/>
      <c r="AU26" s="20">
        <v>2</v>
      </c>
      <c r="AV26" s="21">
        <v>2</v>
      </c>
      <c r="AW26" s="20">
        <v>1</v>
      </c>
      <c r="AX26" s="21"/>
      <c r="AY26" s="20"/>
      <c r="AZ26" s="21">
        <v>2</v>
      </c>
      <c r="BA26" s="20"/>
      <c r="BB26" s="21"/>
      <c r="BC26" s="20">
        <v>0</v>
      </c>
      <c r="BD26" s="21">
        <v>0</v>
      </c>
      <c r="BE26" s="20">
        <v>0</v>
      </c>
      <c r="BF26" s="21">
        <v>0</v>
      </c>
      <c r="BG26" s="20">
        <v>0</v>
      </c>
      <c r="BH26" s="21">
        <v>3</v>
      </c>
      <c r="BI26" s="20">
        <v>0</v>
      </c>
      <c r="BJ26" s="21"/>
      <c r="BK26" s="20">
        <v>3</v>
      </c>
      <c r="BL26" s="21">
        <v>3</v>
      </c>
      <c r="BM26" s="20"/>
      <c r="BN26" s="21"/>
      <c r="BO26" s="20"/>
      <c r="BP26" s="21"/>
      <c r="BQ26" s="20"/>
      <c r="BR26" s="21">
        <v>2</v>
      </c>
      <c r="BS26" s="20">
        <v>2</v>
      </c>
      <c r="BT26" s="21">
        <v>2</v>
      </c>
      <c r="BU26" s="20">
        <v>1</v>
      </c>
      <c r="BV26" s="21">
        <v>1</v>
      </c>
      <c r="BW26" s="20">
        <v>1</v>
      </c>
      <c r="BX26" s="21">
        <v>0</v>
      </c>
      <c r="BY26" s="20">
        <v>1</v>
      </c>
      <c r="BZ26" s="21">
        <v>0</v>
      </c>
      <c r="CA26" s="20">
        <v>0</v>
      </c>
      <c r="CB26" s="21">
        <v>0</v>
      </c>
      <c r="CC26" s="20">
        <v>1</v>
      </c>
      <c r="CD26" s="21">
        <v>1</v>
      </c>
      <c r="CE26" s="20">
        <v>2</v>
      </c>
      <c r="CF26" s="21">
        <v>0</v>
      </c>
      <c r="CG26" s="20">
        <v>1</v>
      </c>
      <c r="CH26" s="21">
        <v>3</v>
      </c>
      <c r="CI26" s="20">
        <v>1</v>
      </c>
      <c r="CJ26" s="21">
        <v>2</v>
      </c>
      <c r="CK26" s="20">
        <v>0</v>
      </c>
      <c r="CL26" s="21">
        <v>1</v>
      </c>
      <c r="CM26" s="20">
        <v>2</v>
      </c>
      <c r="CN26" s="21">
        <v>1</v>
      </c>
      <c r="CO26" s="20">
        <v>3</v>
      </c>
      <c r="CP26" s="21">
        <v>2</v>
      </c>
      <c r="CQ26" s="20">
        <v>0</v>
      </c>
      <c r="CR26" s="21"/>
      <c r="CS26" s="20"/>
      <c r="CT26" s="21"/>
      <c r="CU26" s="20"/>
      <c r="CV26" s="21"/>
      <c r="CW26" s="20"/>
      <c r="CX26" s="21"/>
      <c r="CY26" s="20"/>
      <c r="CZ26" s="21"/>
    </row>
    <row r="27" spans="2:104" ht="18.75" customHeight="1" x14ac:dyDescent="0.25">
      <c r="B27" s="520"/>
      <c r="C27" s="525"/>
      <c r="D27" s="19" t="s">
        <v>110</v>
      </c>
      <c r="E27" s="22">
        <f>(E26/E22)*100</f>
        <v>0</v>
      </c>
      <c r="F27" s="271">
        <f t="shared" ref="F27:L27" si="105">(F26/F22)*100</f>
        <v>9.5238095238095237</v>
      </c>
      <c r="G27" s="22">
        <f t="shared" si="105"/>
        <v>11.76470588235294</v>
      </c>
      <c r="H27" s="271">
        <f t="shared" si="105"/>
        <v>9.0909090909090917</v>
      </c>
      <c r="I27" s="22">
        <f t="shared" si="105"/>
        <v>0</v>
      </c>
      <c r="J27" s="271">
        <f t="shared" si="105"/>
        <v>5.8823529411764701</v>
      </c>
      <c r="K27" s="22">
        <f t="shared" si="105"/>
        <v>7.1428571428571423</v>
      </c>
      <c r="L27" s="271">
        <f t="shared" si="105"/>
        <v>11.111111111111111</v>
      </c>
      <c r="M27" s="22">
        <f t="shared" ref="M27:X27" si="106">(M26/M22)*100</f>
        <v>11.76470588235294</v>
      </c>
      <c r="N27" s="271">
        <f t="shared" si="106"/>
        <v>5.8823529411764701</v>
      </c>
      <c r="O27" s="22">
        <f t="shared" si="106"/>
        <v>17.647058823529413</v>
      </c>
      <c r="P27" s="271">
        <f t="shared" si="106"/>
        <v>0</v>
      </c>
      <c r="Q27" s="22">
        <f t="shared" si="106"/>
        <v>0</v>
      </c>
      <c r="R27" s="271">
        <f t="shared" si="106"/>
        <v>0</v>
      </c>
      <c r="S27" s="22">
        <f t="shared" si="106"/>
        <v>5.5555555555555554</v>
      </c>
      <c r="T27" s="271">
        <f t="shared" si="106"/>
        <v>0</v>
      </c>
      <c r="U27" s="22">
        <f t="shared" si="106"/>
        <v>4.5454545454545459</v>
      </c>
      <c r="V27" s="271">
        <f t="shared" si="106"/>
        <v>0</v>
      </c>
      <c r="W27" s="22">
        <f t="shared" si="106"/>
        <v>5</v>
      </c>
      <c r="X27" s="271">
        <f t="shared" si="106"/>
        <v>31.578947368421051</v>
      </c>
      <c r="Y27" s="22">
        <f t="shared" ref="Y27:AH27" si="107">(Y26/Y22)*100</f>
        <v>11.76470588235294</v>
      </c>
      <c r="Z27" s="271">
        <f t="shared" si="107"/>
        <v>8.695652173913043</v>
      </c>
      <c r="AA27" s="22">
        <f t="shared" si="107"/>
        <v>0</v>
      </c>
      <c r="AB27" s="271">
        <f t="shared" si="107"/>
        <v>7.1428571428571423</v>
      </c>
      <c r="AC27" s="22">
        <f t="shared" si="107"/>
        <v>11.76470588235294</v>
      </c>
      <c r="AD27" s="271">
        <f t="shared" si="107"/>
        <v>4.7619047619047619</v>
      </c>
      <c r="AE27" s="22">
        <f t="shared" si="107"/>
        <v>10.526315789473683</v>
      </c>
      <c r="AF27" s="271">
        <f t="shared" si="107"/>
        <v>5.8823529411764701</v>
      </c>
      <c r="AG27" s="22">
        <f t="shared" si="107"/>
        <v>11.76470588235294</v>
      </c>
      <c r="AH27" s="271">
        <f t="shared" si="107"/>
        <v>10.526315789473683</v>
      </c>
      <c r="AI27" s="22">
        <f>(AI26/AI22)*100</f>
        <v>5.2631578947368416</v>
      </c>
      <c r="AJ27" s="271">
        <f t="shared" ref="AJ27:CZ27" si="108">(AJ26/AJ22)*100</f>
        <v>8.695652173913043</v>
      </c>
      <c r="AK27" s="22">
        <f t="shared" si="108"/>
        <v>4.7619047619047619</v>
      </c>
      <c r="AL27" s="271">
        <f t="shared" si="108"/>
        <v>7.1428571428571423</v>
      </c>
      <c r="AM27" s="22">
        <f t="shared" si="108"/>
        <v>0</v>
      </c>
      <c r="AN27" s="271">
        <f t="shared" si="108"/>
        <v>6.25</v>
      </c>
      <c r="AO27" s="22">
        <f t="shared" si="108"/>
        <v>0</v>
      </c>
      <c r="AP27" s="271">
        <f t="shared" si="108"/>
        <v>0</v>
      </c>
      <c r="AQ27" s="22">
        <f t="shared" si="108"/>
        <v>0</v>
      </c>
      <c r="AR27" s="271">
        <f t="shared" si="108"/>
        <v>0</v>
      </c>
      <c r="AS27" s="22">
        <f t="shared" si="108"/>
        <v>0</v>
      </c>
      <c r="AT27" s="271">
        <f t="shared" si="108"/>
        <v>0</v>
      </c>
      <c r="AU27" s="22">
        <f t="shared" si="108"/>
        <v>11.111111111111111</v>
      </c>
      <c r="AV27" s="271">
        <f t="shared" si="108"/>
        <v>11.111111111111111</v>
      </c>
      <c r="AW27" s="22">
        <f t="shared" si="108"/>
        <v>5.8823529411764701</v>
      </c>
      <c r="AX27" s="271">
        <f t="shared" si="108"/>
        <v>0</v>
      </c>
      <c r="AY27" s="22">
        <f t="shared" si="108"/>
        <v>0</v>
      </c>
      <c r="AZ27" s="271">
        <f t="shared" si="108"/>
        <v>13.333333333333334</v>
      </c>
      <c r="BA27" s="22">
        <f t="shared" si="108"/>
        <v>0</v>
      </c>
      <c r="BB27" s="271">
        <f t="shared" si="108"/>
        <v>0</v>
      </c>
      <c r="BC27" s="22">
        <f t="shared" si="108"/>
        <v>0</v>
      </c>
      <c r="BD27" s="271">
        <f t="shared" si="108"/>
        <v>0</v>
      </c>
      <c r="BE27" s="22">
        <f t="shared" si="108"/>
        <v>0</v>
      </c>
      <c r="BF27" s="271">
        <f t="shared" si="108"/>
        <v>0</v>
      </c>
      <c r="BG27" s="22">
        <f t="shared" si="108"/>
        <v>0</v>
      </c>
      <c r="BH27" s="271">
        <f t="shared" si="108"/>
        <v>18.75</v>
      </c>
      <c r="BI27" s="22">
        <f t="shared" si="108"/>
        <v>0</v>
      </c>
      <c r="BJ27" s="271">
        <f t="shared" si="108"/>
        <v>0</v>
      </c>
      <c r="BK27" s="22">
        <f t="shared" si="108"/>
        <v>20</v>
      </c>
      <c r="BL27" s="271">
        <f t="shared" si="108"/>
        <v>15</v>
      </c>
      <c r="BM27" s="22">
        <f t="shared" si="108"/>
        <v>0</v>
      </c>
      <c r="BN27" s="271">
        <f t="shared" si="108"/>
        <v>0</v>
      </c>
      <c r="BO27" s="22">
        <f t="shared" si="108"/>
        <v>0</v>
      </c>
      <c r="BP27" s="271">
        <f t="shared" si="108"/>
        <v>0</v>
      </c>
      <c r="BQ27" s="22">
        <f t="shared" si="108"/>
        <v>0</v>
      </c>
      <c r="BR27" s="271">
        <f t="shared" si="108"/>
        <v>11.111111111111111</v>
      </c>
      <c r="BS27" s="22">
        <f t="shared" si="108"/>
        <v>9.5238095238095237</v>
      </c>
      <c r="BT27" s="271">
        <f t="shared" si="108"/>
        <v>11.76470588235294</v>
      </c>
      <c r="BU27" s="22">
        <f t="shared" si="108"/>
        <v>5.8823529411764701</v>
      </c>
      <c r="BV27" s="271">
        <f t="shared" si="108"/>
        <v>7.1428571428571423</v>
      </c>
      <c r="BW27" s="22">
        <f t="shared" si="108"/>
        <v>7.1428571428571423</v>
      </c>
      <c r="BX27" s="271">
        <f t="shared" si="108"/>
        <v>0</v>
      </c>
      <c r="BY27" s="22">
        <f t="shared" si="108"/>
        <v>7.1428571428571423</v>
      </c>
      <c r="BZ27" s="271">
        <f t="shared" si="108"/>
        <v>0</v>
      </c>
      <c r="CA27" s="22">
        <f t="shared" si="108"/>
        <v>0</v>
      </c>
      <c r="CB27" s="271">
        <f t="shared" si="108"/>
        <v>0</v>
      </c>
      <c r="CC27" s="22">
        <f t="shared" si="108"/>
        <v>5.8823529411764701</v>
      </c>
      <c r="CD27" s="271">
        <f t="shared" si="108"/>
        <v>6.25</v>
      </c>
      <c r="CE27" s="22">
        <f t="shared" si="108"/>
        <v>10.526315789473683</v>
      </c>
      <c r="CF27" s="271">
        <f t="shared" si="108"/>
        <v>0</v>
      </c>
      <c r="CG27" s="22">
        <f t="shared" si="108"/>
        <v>6.25</v>
      </c>
      <c r="CH27" s="271">
        <f t="shared" si="108"/>
        <v>16.666666666666664</v>
      </c>
      <c r="CI27" s="22">
        <f t="shared" si="108"/>
        <v>6.25</v>
      </c>
      <c r="CJ27" s="271">
        <f t="shared" si="108"/>
        <v>10</v>
      </c>
      <c r="CK27" s="22">
        <f t="shared" si="108"/>
        <v>0</v>
      </c>
      <c r="CL27" s="271">
        <f t="shared" si="108"/>
        <v>5.8823529411764701</v>
      </c>
      <c r="CM27" s="22">
        <f t="shared" si="108"/>
        <v>12.5</v>
      </c>
      <c r="CN27" s="271">
        <f t="shared" si="108"/>
        <v>6.666666666666667</v>
      </c>
      <c r="CO27" s="22">
        <f t="shared" si="108"/>
        <v>16.666666666666664</v>
      </c>
      <c r="CP27" s="271">
        <f t="shared" si="108"/>
        <v>14.285714285714285</v>
      </c>
      <c r="CQ27" s="22">
        <f t="shared" si="108"/>
        <v>0</v>
      </c>
      <c r="CR27" s="271" t="e">
        <f t="shared" si="108"/>
        <v>#DIV/0!</v>
      </c>
      <c r="CS27" s="22" t="e">
        <f t="shared" si="108"/>
        <v>#DIV/0!</v>
      </c>
      <c r="CT27" s="271" t="e">
        <f t="shared" si="108"/>
        <v>#DIV/0!</v>
      </c>
      <c r="CU27" s="22" t="e">
        <f t="shared" si="108"/>
        <v>#DIV/0!</v>
      </c>
      <c r="CV27" s="271" t="e">
        <f t="shared" si="108"/>
        <v>#DIV/0!</v>
      </c>
      <c r="CW27" s="22" t="e">
        <f t="shared" si="108"/>
        <v>#DIV/0!</v>
      </c>
      <c r="CX27" s="271" t="e">
        <f t="shared" si="108"/>
        <v>#DIV/0!</v>
      </c>
      <c r="CY27" s="22" t="e">
        <f t="shared" si="108"/>
        <v>#DIV/0!</v>
      </c>
      <c r="CZ27" s="271" t="e">
        <f t="shared" si="108"/>
        <v>#DIV/0!</v>
      </c>
    </row>
    <row r="28" spans="2:104" ht="18" customHeight="1" x14ac:dyDescent="0.25">
      <c r="B28" s="520"/>
      <c r="C28" s="525"/>
      <c r="D28" s="19" t="s">
        <v>23</v>
      </c>
      <c r="E28" s="20"/>
      <c r="F28" s="21"/>
      <c r="G28" s="20"/>
      <c r="H28" s="21"/>
      <c r="I28" s="20"/>
      <c r="J28" s="21"/>
      <c r="K28" s="20"/>
      <c r="L28" s="21"/>
      <c r="M28" s="20"/>
      <c r="N28" s="21"/>
      <c r="O28" s="20"/>
      <c r="P28" s="21"/>
      <c r="Q28" s="20"/>
      <c r="R28" s="21"/>
      <c r="S28" s="20"/>
      <c r="T28" s="21"/>
      <c r="U28" s="20"/>
      <c r="V28" s="21"/>
      <c r="W28" s="20"/>
      <c r="X28" s="21"/>
      <c r="Y28" s="20"/>
      <c r="Z28" s="21"/>
      <c r="AA28" s="20"/>
      <c r="AB28" s="21"/>
      <c r="AC28" s="20"/>
      <c r="AD28" s="21"/>
      <c r="AE28" s="20"/>
      <c r="AF28" s="21"/>
      <c r="AG28" s="20"/>
      <c r="AH28" s="21"/>
      <c r="AI28" s="20"/>
      <c r="AJ28" s="21"/>
      <c r="AK28" s="20"/>
      <c r="AL28" s="21"/>
      <c r="AM28" s="20"/>
      <c r="AN28" s="21"/>
      <c r="AO28" s="20"/>
      <c r="AP28" s="21"/>
      <c r="AQ28" s="20"/>
      <c r="AR28" s="21"/>
      <c r="AS28" s="20"/>
      <c r="AT28" s="21"/>
      <c r="AU28" s="20"/>
      <c r="AV28" s="21"/>
      <c r="AW28" s="20"/>
      <c r="AX28" s="21"/>
      <c r="AY28" s="20"/>
      <c r="AZ28" s="21"/>
      <c r="BA28" s="20"/>
      <c r="BB28" s="21"/>
      <c r="BC28" s="20"/>
      <c r="BD28" s="21"/>
      <c r="BE28" s="20"/>
      <c r="BF28" s="21"/>
      <c r="BG28" s="20"/>
      <c r="BH28" s="21"/>
      <c r="BI28" s="20"/>
      <c r="BJ28" s="21"/>
      <c r="BK28" s="20"/>
      <c r="BL28" s="21"/>
      <c r="BM28" s="20"/>
      <c r="BN28" s="21"/>
      <c r="BO28" s="20"/>
      <c r="BP28" s="21"/>
      <c r="BQ28" s="20"/>
      <c r="BR28" s="21"/>
      <c r="BS28" s="20"/>
      <c r="BT28" s="21"/>
      <c r="BU28" s="20"/>
      <c r="BV28" s="21"/>
      <c r="BW28" s="20"/>
      <c r="BX28" s="21"/>
      <c r="BY28" s="20"/>
      <c r="BZ28" s="21"/>
      <c r="CA28" s="20"/>
      <c r="CB28" s="21"/>
      <c r="CC28" s="20"/>
      <c r="CD28" s="21"/>
      <c r="CE28" s="20"/>
      <c r="CF28" s="21"/>
      <c r="CG28" s="20"/>
      <c r="CH28" s="21"/>
      <c r="CI28" s="20"/>
      <c r="CJ28" s="21"/>
      <c r="CK28" s="20"/>
      <c r="CL28" s="21"/>
      <c r="CM28" s="20"/>
      <c r="CN28" s="21"/>
      <c r="CO28" s="20"/>
      <c r="CP28" s="21"/>
      <c r="CQ28" s="20"/>
      <c r="CR28" s="21"/>
      <c r="CS28" s="20"/>
      <c r="CT28" s="21"/>
      <c r="CU28" s="20"/>
      <c r="CV28" s="21"/>
      <c r="CW28" s="20"/>
      <c r="CX28" s="21"/>
      <c r="CY28" s="20"/>
      <c r="CZ28" s="21"/>
    </row>
    <row r="29" spans="2:104" ht="18" customHeight="1" thickBot="1" x14ac:dyDescent="0.3">
      <c r="B29" s="522"/>
      <c r="C29" s="526"/>
      <c r="D29" s="24" t="s">
        <v>108</v>
      </c>
      <c r="E29" s="25">
        <v>30</v>
      </c>
      <c r="F29" s="26">
        <v>37</v>
      </c>
      <c r="G29" s="25">
        <v>37</v>
      </c>
      <c r="H29" s="26">
        <v>41</v>
      </c>
      <c r="I29" s="25">
        <v>30</v>
      </c>
      <c r="J29" s="26">
        <v>38</v>
      </c>
      <c r="K29" s="25">
        <v>45</v>
      </c>
      <c r="L29" s="26">
        <v>45</v>
      </c>
      <c r="M29" s="25">
        <v>40</v>
      </c>
      <c r="N29" s="26">
        <v>38</v>
      </c>
      <c r="O29" s="25">
        <v>35</v>
      </c>
      <c r="P29" s="26">
        <v>35</v>
      </c>
      <c r="Q29" s="25">
        <v>55</v>
      </c>
      <c r="R29" s="26">
        <v>33</v>
      </c>
      <c r="S29" s="25">
        <v>38</v>
      </c>
      <c r="T29" s="26">
        <v>33</v>
      </c>
      <c r="U29" s="25">
        <v>38</v>
      </c>
      <c r="V29" s="26">
        <v>56</v>
      </c>
      <c r="W29" s="25">
        <v>45</v>
      </c>
      <c r="X29" s="26">
        <v>40</v>
      </c>
      <c r="Y29" s="25">
        <v>47</v>
      </c>
      <c r="Z29" s="26">
        <v>40</v>
      </c>
      <c r="AA29" s="25">
        <v>48</v>
      </c>
      <c r="AB29" s="26">
        <v>35</v>
      </c>
      <c r="AC29" s="25">
        <v>45</v>
      </c>
      <c r="AD29" s="26">
        <v>45</v>
      </c>
      <c r="AE29" s="25">
        <v>48</v>
      </c>
      <c r="AF29" s="26">
        <v>35</v>
      </c>
      <c r="AG29" s="25">
        <v>40</v>
      </c>
      <c r="AH29" s="26">
        <v>36</v>
      </c>
      <c r="AI29" s="25">
        <v>38</v>
      </c>
      <c r="AJ29" s="26">
        <v>38</v>
      </c>
      <c r="AK29" s="25">
        <v>37</v>
      </c>
      <c r="AL29" s="26">
        <v>35</v>
      </c>
      <c r="AM29" s="25">
        <v>35</v>
      </c>
      <c r="AN29" s="26">
        <v>34</v>
      </c>
      <c r="AO29" s="25">
        <v>30</v>
      </c>
      <c r="AP29" s="26">
        <v>40</v>
      </c>
      <c r="AQ29" s="25">
        <v>38</v>
      </c>
      <c r="AR29" s="26">
        <v>36</v>
      </c>
      <c r="AS29" s="25">
        <v>40</v>
      </c>
      <c r="AT29" s="26"/>
      <c r="AU29" s="25">
        <v>38</v>
      </c>
      <c r="AV29" s="26">
        <v>40</v>
      </c>
      <c r="AW29" s="25">
        <v>37</v>
      </c>
      <c r="AX29" s="26">
        <v>32</v>
      </c>
      <c r="AY29" s="25">
        <v>34</v>
      </c>
      <c r="AZ29" s="26">
        <v>35</v>
      </c>
      <c r="BA29" s="25"/>
      <c r="BB29" s="26">
        <v>35</v>
      </c>
      <c r="BC29" s="25">
        <v>32</v>
      </c>
      <c r="BD29" s="26">
        <v>36</v>
      </c>
      <c r="BE29" s="25">
        <v>37</v>
      </c>
      <c r="BF29" s="26">
        <v>36</v>
      </c>
      <c r="BG29" s="25">
        <v>39</v>
      </c>
      <c r="BH29" s="26">
        <v>45</v>
      </c>
      <c r="BI29" s="25">
        <v>36</v>
      </c>
      <c r="BJ29" s="26">
        <v>35</v>
      </c>
      <c r="BK29" s="25">
        <v>42</v>
      </c>
      <c r="BL29" s="26">
        <v>41</v>
      </c>
      <c r="BM29" s="25">
        <v>30</v>
      </c>
      <c r="BN29" s="26">
        <v>41</v>
      </c>
      <c r="BO29" s="25">
        <v>30</v>
      </c>
      <c r="BP29" s="26">
        <v>38</v>
      </c>
      <c r="BQ29" s="25">
        <v>45</v>
      </c>
      <c r="BR29" s="26">
        <v>45</v>
      </c>
      <c r="BS29" s="25">
        <v>40</v>
      </c>
      <c r="BT29" s="26">
        <v>38</v>
      </c>
      <c r="BU29" s="25">
        <v>35</v>
      </c>
      <c r="BV29" s="26">
        <v>55</v>
      </c>
      <c r="BW29" s="25">
        <v>33</v>
      </c>
      <c r="BX29" s="26">
        <v>38</v>
      </c>
      <c r="BY29" s="25">
        <v>33</v>
      </c>
      <c r="BZ29" s="26">
        <v>38</v>
      </c>
      <c r="CA29" s="25">
        <v>56</v>
      </c>
      <c r="CB29" s="26">
        <v>45</v>
      </c>
      <c r="CC29" s="25">
        <v>40</v>
      </c>
      <c r="CD29" s="26">
        <v>47</v>
      </c>
      <c r="CE29" s="25">
        <v>40</v>
      </c>
      <c r="CF29" s="26">
        <v>48</v>
      </c>
      <c r="CG29" s="25">
        <v>35</v>
      </c>
      <c r="CH29" s="26">
        <v>45</v>
      </c>
      <c r="CI29" s="25">
        <v>45</v>
      </c>
      <c r="CJ29" s="26">
        <v>48</v>
      </c>
      <c r="CK29" s="25">
        <v>40</v>
      </c>
      <c r="CL29" s="26">
        <v>36</v>
      </c>
      <c r="CM29" s="25">
        <v>38</v>
      </c>
      <c r="CN29" s="26">
        <v>38</v>
      </c>
      <c r="CO29" s="25">
        <v>37</v>
      </c>
      <c r="CP29" s="26">
        <v>35</v>
      </c>
      <c r="CQ29" s="25">
        <v>35</v>
      </c>
      <c r="CR29" s="26"/>
      <c r="CS29" s="25"/>
      <c r="CT29" s="26"/>
      <c r="CU29" s="25"/>
      <c r="CV29" s="26"/>
      <c r="CW29" s="25"/>
      <c r="CX29" s="26"/>
      <c r="CY29" s="25"/>
      <c r="CZ29" s="26"/>
    </row>
    <row r="30" spans="2:104" ht="18" customHeight="1" x14ac:dyDescent="0.25">
      <c r="B30" s="518" t="s">
        <v>4</v>
      </c>
      <c r="C30" s="524"/>
      <c r="D30" s="29" t="s">
        <v>29</v>
      </c>
      <c r="E30" s="30">
        <v>10</v>
      </c>
      <c r="F30" s="31">
        <v>10</v>
      </c>
      <c r="G30" s="30">
        <v>13</v>
      </c>
      <c r="H30" s="31">
        <v>5</v>
      </c>
      <c r="I30" s="30">
        <v>7</v>
      </c>
      <c r="J30" s="31">
        <v>8</v>
      </c>
      <c r="K30" s="30">
        <v>9</v>
      </c>
      <c r="L30" s="31">
        <v>5</v>
      </c>
      <c r="M30" s="30">
        <v>12</v>
      </c>
      <c r="N30" s="31">
        <v>4</v>
      </c>
      <c r="O30" s="30">
        <v>3</v>
      </c>
      <c r="P30" s="31">
        <v>7</v>
      </c>
      <c r="Q30" s="30">
        <v>8</v>
      </c>
      <c r="R30" s="31">
        <v>5</v>
      </c>
      <c r="S30" s="30">
        <v>9</v>
      </c>
      <c r="T30" s="31">
        <v>7</v>
      </c>
      <c r="U30" s="30">
        <v>6</v>
      </c>
      <c r="V30" s="31">
        <v>7</v>
      </c>
      <c r="W30" s="30">
        <v>10</v>
      </c>
      <c r="X30" s="31">
        <v>5</v>
      </c>
      <c r="Y30" s="30">
        <v>11</v>
      </c>
      <c r="Z30" s="31">
        <v>8</v>
      </c>
      <c r="AA30" s="30">
        <v>6</v>
      </c>
      <c r="AB30" s="31">
        <v>5</v>
      </c>
      <c r="AC30" s="30">
        <v>7</v>
      </c>
      <c r="AD30" s="31">
        <v>10</v>
      </c>
      <c r="AE30" s="30">
        <v>10</v>
      </c>
      <c r="AF30" s="31">
        <v>2</v>
      </c>
      <c r="AG30" s="30">
        <v>2</v>
      </c>
      <c r="AH30" s="31">
        <v>6</v>
      </c>
      <c r="AI30" s="30">
        <v>6</v>
      </c>
      <c r="AJ30" s="31">
        <v>4</v>
      </c>
      <c r="AK30" s="30">
        <v>3</v>
      </c>
      <c r="AL30" s="31">
        <v>2</v>
      </c>
      <c r="AM30" s="30">
        <v>4</v>
      </c>
      <c r="AN30" s="31">
        <v>4</v>
      </c>
      <c r="AO30" s="30">
        <v>2</v>
      </c>
      <c r="AP30" s="31">
        <v>4</v>
      </c>
      <c r="AQ30" s="30">
        <v>7</v>
      </c>
      <c r="AR30" s="31">
        <v>3</v>
      </c>
      <c r="AS30" s="30">
        <v>3</v>
      </c>
      <c r="AT30" s="31">
        <v>9</v>
      </c>
      <c r="AU30" s="30">
        <v>10</v>
      </c>
      <c r="AV30" s="31">
        <v>11</v>
      </c>
      <c r="AW30" s="30">
        <v>9</v>
      </c>
      <c r="AX30" s="31">
        <v>5</v>
      </c>
      <c r="AY30" s="30">
        <v>4</v>
      </c>
      <c r="AZ30" s="31">
        <v>5</v>
      </c>
      <c r="BA30" s="30">
        <v>9</v>
      </c>
      <c r="BB30" s="31">
        <v>5</v>
      </c>
      <c r="BC30" s="30">
        <v>3</v>
      </c>
      <c r="BD30" s="31">
        <v>0</v>
      </c>
      <c r="BE30" s="30">
        <v>5</v>
      </c>
      <c r="BF30" s="31">
        <v>4</v>
      </c>
      <c r="BG30" s="30">
        <v>6</v>
      </c>
      <c r="BH30" s="31">
        <v>5</v>
      </c>
      <c r="BI30" s="30">
        <v>1</v>
      </c>
      <c r="BJ30" s="31">
        <v>12</v>
      </c>
      <c r="BK30" s="30">
        <v>13</v>
      </c>
      <c r="BL30" s="31">
        <v>18</v>
      </c>
      <c r="BM30" s="30">
        <v>5</v>
      </c>
      <c r="BN30" s="31">
        <v>7</v>
      </c>
      <c r="BO30" s="30">
        <v>5</v>
      </c>
      <c r="BP30" s="31"/>
      <c r="BQ30" s="30"/>
      <c r="BR30" s="31">
        <v>2</v>
      </c>
      <c r="BS30" s="30">
        <v>0</v>
      </c>
      <c r="BT30" s="31">
        <v>5</v>
      </c>
      <c r="BU30" s="30"/>
      <c r="BV30" s="31"/>
      <c r="BW30" s="30"/>
      <c r="BX30" s="31"/>
      <c r="BY30" s="30"/>
      <c r="BZ30" s="31">
        <v>7</v>
      </c>
      <c r="CA30" s="30">
        <v>13</v>
      </c>
      <c r="CB30" s="31">
        <v>7</v>
      </c>
      <c r="CC30" s="30">
        <v>8</v>
      </c>
      <c r="CD30" s="31">
        <v>11</v>
      </c>
      <c r="CE30" s="30">
        <v>5</v>
      </c>
      <c r="CF30" s="31">
        <v>6</v>
      </c>
      <c r="CG30" s="30">
        <v>7</v>
      </c>
      <c r="CH30" s="31">
        <v>8</v>
      </c>
      <c r="CI30" s="30">
        <v>2</v>
      </c>
      <c r="CJ30" s="31">
        <v>5</v>
      </c>
      <c r="CK30" s="30">
        <v>2</v>
      </c>
      <c r="CL30" s="31">
        <v>3</v>
      </c>
      <c r="CM30" s="30">
        <v>2</v>
      </c>
      <c r="CN30" s="31">
        <v>3</v>
      </c>
      <c r="CO30" s="30">
        <v>5</v>
      </c>
      <c r="CP30" s="31">
        <v>11</v>
      </c>
      <c r="CQ30" s="30">
        <v>5</v>
      </c>
      <c r="CR30" s="31"/>
      <c r="CS30" s="30"/>
      <c r="CT30" s="31"/>
      <c r="CU30" s="30"/>
      <c r="CV30" s="31"/>
      <c r="CW30" s="30"/>
      <c r="CX30" s="31"/>
      <c r="CY30" s="30"/>
      <c r="CZ30" s="31"/>
    </row>
    <row r="31" spans="2:104" ht="18" customHeight="1" x14ac:dyDescent="0.25">
      <c r="B31" s="520"/>
      <c r="C31" s="525"/>
      <c r="D31" s="32" t="s">
        <v>31</v>
      </c>
      <c r="E31" s="33">
        <v>2</v>
      </c>
      <c r="F31" s="34">
        <v>6</v>
      </c>
      <c r="G31" s="33">
        <v>3</v>
      </c>
      <c r="H31" s="34">
        <v>16</v>
      </c>
      <c r="I31" s="33">
        <v>3</v>
      </c>
      <c r="J31" s="34">
        <v>9</v>
      </c>
      <c r="K31" s="33">
        <v>8</v>
      </c>
      <c r="L31" s="34">
        <v>3</v>
      </c>
      <c r="M31" s="33">
        <v>3</v>
      </c>
      <c r="N31" s="34">
        <v>11</v>
      </c>
      <c r="O31" s="33">
        <v>9</v>
      </c>
      <c r="P31" s="34">
        <v>5</v>
      </c>
      <c r="Q31" s="33">
        <v>5</v>
      </c>
      <c r="R31" s="34">
        <v>7</v>
      </c>
      <c r="S31" s="33">
        <v>6</v>
      </c>
      <c r="T31" s="34">
        <v>6</v>
      </c>
      <c r="U31" s="33">
        <v>6</v>
      </c>
      <c r="V31" s="34">
        <v>5</v>
      </c>
      <c r="W31" s="33">
        <v>6</v>
      </c>
      <c r="X31" s="34">
        <v>7</v>
      </c>
      <c r="Y31" s="33">
        <v>3</v>
      </c>
      <c r="Z31" s="34">
        <v>0</v>
      </c>
      <c r="AA31" s="33">
        <v>9</v>
      </c>
      <c r="AB31" s="34">
        <v>3</v>
      </c>
      <c r="AC31" s="33">
        <v>9</v>
      </c>
      <c r="AD31" s="34">
        <v>9</v>
      </c>
      <c r="AE31" s="33">
        <v>6</v>
      </c>
      <c r="AF31" s="34">
        <v>8</v>
      </c>
      <c r="AG31" s="33">
        <v>8</v>
      </c>
      <c r="AH31" s="34">
        <v>5</v>
      </c>
      <c r="AI31" s="33">
        <v>4</v>
      </c>
      <c r="AJ31" s="34">
        <v>8</v>
      </c>
      <c r="AK31" s="33">
        <v>12</v>
      </c>
      <c r="AL31" s="34">
        <v>9</v>
      </c>
      <c r="AM31" s="33">
        <v>9</v>
      </c>
      <c r="AN31" s="34">
        <v>10</v>
      </c>
      <c r="AO31" s="33">
        <v>4</v>
      </c>
      <c r="AP31" s="34">
        <v>6</v>
      </c>
      <c r="AQ31" s="33">
        <v>4</v>
      </c>
      <c r="AR31" s="34">
        <v>9</v>
      </c>
      <c r="AS31" s="33">
        <v>11</v>
      </c>
      <c r="AT31" s="34">
        <v>5</v>
      </c>
      <c r="AU31" s="33">
        <v>7</v>
      </c>
      <c r="AV31" s="34">
        <v>4</v>
      </c>
      <c r="AW31" s="33">
        <v>3</v>
      </c>
      <c r="AX31" s="34">
        <v>10</v>
      </c>
      <c r="AY31" s="33">
        <v>10</v>
      </c>
      <c r="AZ31" s="34">
        <v>11</v>
      </c>
      <c r="BA31" s="33">
        <v>7</v>
      </c>
      <c r="BB31" s="34">
        <v>15</v>
      </c>
      <c r="BC31" s="33">
        <v>6</v>
      </c>
      <c r="BD31" s="34">
        <v>7</v>
      </c>
      <c r="BE31" s="33">
        <v>5</v>
      </c>
      <c r="BF31" s="34">
        <v>6</v>
      </c>
      <c r="BG31" s="33">
        <v>5</v>
      </c>
      <c r="BH31" s="34">
        <v>5</v>
      </c>
      <c r="BI31" s="33">
        <v>8</v>
      </c>
      <c r="BJ31" s="34">
        <v>4</v>
      </c>
      <c r="BK31" s="33">
        <v>0</v>
      </c>
      <c r="BL31" s="34">
        <v>2</v>
      </c>
      <c r="BM31" s="33">
        <v>10</v>
      </c>
      <c r="BN31" s="34">
        <v>9</v>
      </c>
      <c r="BO31" s="33">
        <v>6</v>
      </c>
      <c r="BP31" s="34"/>
      <c r="BQ31" s="33"/>
      <c r="BR31" s="34">
        <v>10</v>
      </c>
      <c r="BS31" s="33">
        <v>8</v>
      </c>
      <c r="BT31" s="34">
        <v>10</v>
      </c>
      <c r="BU31" s="33"/>
      <c r="BV31" s="34"/>
      <c r="BW31" s="33"/>
      <c r="BX31" s="34"/>
      <c r="BY31" s="33"/>
      <c r="BZ31" s="34">
        <v>10</v>
      </c>
      <c r="CA31" s="33">
        <v>5</v>
      </c>
      <c r="CB31" s="34">
        <v>3</v>
      </c>
      <c r="CC31" s="33">
        <v>5</v>
      </c>
      <c r="CD31" s="34">
        <v>4</v>
      </c>
      <c r="CE31" s="33">
        <v>7</v>
      </c>
      <c r="CF31" s="34">
        <v>6</v>
      </c>
      <c r="CG31" s="33">
        <v>7</v>
      </c>
      <c r="CH31" s="34">
        <v>6</v>
      </c>
      <c r="CI31" s="33">
        <v>11</v>
      </c>
      <c r="CJ31" s="34">
        <v>5</v>
      </c>
      <c r="CK31" s="33">
        <v>8</v>
      </c>
      <c r="CL31" s="34">
        <v>13</v>
      </c>
      <c r="CM31" s="33">
        <v>8</v>
      </c>
      <c r="CN31" s="34">
        <v>11</v>
      </c>
      <c r="CO31" s="33">
        <v>9</v>
      </c>
      <c r="CP31" s="34">
        <v>2</v>
      </c>
      <c r="CQ31" s="33">
        <v>8</v>
      </c>
      <c r="CR31" s="34"/>
      <c r="CS31" s="33"/>
      <c r="CT31" s="34"/>
      <c r="CU31" s="33"/>
      <c r="CV31" s="34"/>
      <c r="CW31" s="33"/>
      <c r="CX31" s="34"/>
      <c r="CY31" s="33"/>
      <c r="CZ31" s="34"/>
    </row>
    <row r="32" spans="2:104" ht="18" customHeight="1" x14ac:dyDescent="0.25">
      <c r="B32" s="520"/>
      <c r="C32" s="525"/>
      <c r="D32" s="32" t="s">
        <v>30</v>
      </c>
      <c r="E32" s="33">
        <v>2</v>
      </c>
      <c r="F32" s="34">
        <v>6</v>
      </c>
      <c r="G32" s="33">
        <v>3</v>
      </c>
      <c r="H32" s="34">
        <v>2</v>
      </c>
      <c r="I32" s="33">
        <v>2</v>
      </c>
      <c r="J32" s="34">
        <v>0</v>
      </c>
      <c r="K32" s="33">
        <v>0</v>
      </c>
      <c r="L32" s="34">
        <v>6</v>
      </c>
      <c r="M32" s="33">
        <v>1</v>
      </c>
      <c r="N32" s="34">
        <v>2</v>
      </c>
      <c r="O32" s="33">
        <v>2</v>
      </c>
      <c r="P32" s="34">
        <v>3</v>
      </c>
      <c r="Q32" s="33">
        <v>2</v>
      </c>
      <c r="R32" s="34">
        <v>3</v>
      </c>
      <c r="S32" s="33">
        <v>3</v>
      </c>
      <c r="T32" s="34">
        <v>4</v>
      </c>
      <c r="U32" s="33">
        <v>3</v>
      </c>
      <c r="V32" s="34">
        <v>8</v>
      </c>
      <c r="W32" s="33">
        <v>2</v>
      </c>
      <c r="X32" s="34">
        <v>6</v>
      </c>
      <c r="Y32" s="33">
        <v>2</v>
      </c>
      <c r="Z32" s="34">
        <v>7</v>
      </c>
      <c r="AA32" s="33">
        <v>2</v>
      </c>
      <c r="AB32" s="34">
        <v>3</v>
      </c>
      <c r="AC32" s="33">
        <v>1</v>
      </c>
      <c r="AD32" s="34">
        <v>2</v>
      </c>
      <c r="AE32" s="33">
        <v>0</v>
      </c>
      <c r="AF32" s="34">
        <v>2</v>
      </c>
      <c r="AG32" s="33">
        <v>2</v>
      </c>
      <c r="AH32" s="34">
        <v>9</v>
      </c>
      <c r="AI32" s="33">
        <v>6</v>
      </c>
      <c r="AJ32" s="34">
        <v>6</v>
      </c>
      <c r="AK32" s="33">
        <v>5</v>
      </c>
      <c r="AL32" s="34">
        <v>3</v>
      </c>
      <c r="AM32" s="33">
        <v>6</v>
      </c>
      <c r="AN32" s="34">
        <v>2</v>
      </c>
      <c r="AO32" s="33">
        <v>5</v>
      </c>
      <c r="AP32" s="34">
        <v>5</v>
      </c>
      <c r="AQ32" s="33">
        <v>3</v>
      </c>
      <c r="AR32" s="34">
        <v>3</v>
      </c>
      <c r="AS32" s="33">
        <v>1</v>
      </c>
      <c r="AT32" s="34">
        <v>2</v>
      </c>
      <c r="AU32" s="33">
        <v>1</v>
      </c>
      <c r="AV32" s="34">
        <v>2</v>
      </c>
      <c r="AW32" s="33">
        <v>2</v>
      </c>
      <c r="AX32" s="34">
        <v>0</v>
      </c>
      <c r="AY32" s="33">
        <v>1</v>
      </c>
      <c r="AZ32" s="34">
        <v>3</v>
      </c>
      <c r="BA32" s="33">
        <v>0</v>
      </c>
      <c r="BB32" s="34">
        <v>0</v>
      </c>
      <c r="BC32" s="33">
        <v>2</v>
      </c>
      <c r="BD32" s="34">
        <v>6</v>
      </c>
      <c r="BE32" s="33">
        <v>6</v>
      </c>
      <c r="BF32" s="34">
        <v>5</v>
      </c>
      <c r="BG32" s="33">
        <v>5</v>
      </c>
      <c r="BH32" s="34">
        <v>2</v>
      </c>
      <c r="BI32" s="33">
        <v>4</v>
      </c>
      <c r="BJ32" s="34">
        <v>3</v>
      </c>
      <c r="BK32" s="33">
        <v>3</v>
      </c>
      <c r="BL32" s="34">
        <v>0</v>
      </c>
      <c r="BM32" s="33">
        <v>2</v>
      </c>
      <c r="BN32" s="34">
        <v>4</v>
      </c>
      <c r="BO32" s="33">
        <v>4</v>
      </c>
      <c r="BP32" s="34"/>
      <c r="BQ32" s="33"/>
      <c r="BR32" s="34">
        <v>4</v>
      </c>
      <c r="BS32" s="33">
        <v>10</v>
      </c>
      <c r="BT32" s="34">
        <v>2</v>
      </c>
      <c r="BU32" s="33"/>
      <c r="BV32" s="34"/>
      <c r="BW32" s="33"/>
      <c r="BX32" s="34"/>
      <c r="BY32" s="33"/>
      <c r="BZ32" s="34">
        <v>3</v>
      </c>
      <c r="CA32" s="33">
        <v>1</v>
      </c>
      <c r="CB32" s="34">
        <v>5</v>
      </c>
      <c r="CC32" s="33">
        <v>4</v>
      </c>
      <c r="CD32" s="34">
        <v>2</v>
      </c>
      <c r="CE32" s="33">
        <v>3</v>
      </c>
      <c r="CF32" s="34">
        <v>5</v>
      </c>
      <c r="CG32" s="33">
        <v>2</v>
      </c>
      <c r="CH32" s="34">
        <v>2</v>
      </c>
      <c r="CI32" s="33">
        <v>2</v>
      </c>
      <c r="CJ32" s="34">
        <v>8</v>
      </c>
      <c r="CK32" s="33">
        <v>4</v>
      </c>
      <c r="CL32" s="34">
        <v>1</v>
      </c>
      <c r="CM32" s="33">
        <v>2</v>
      </c>
      <c r="CN32" s="34">
        <v>2</v>
      </c>
      <c r="CO32" s="33">
        <v>1</v>
      </c>
      <c r="CP32" s="34">
        <v>1</v>
      </c>
      <c r="CQ32" s="33">
        <v>4</v>
      </c>
      <c r="CR32" s="34"/>
      <c r="CS32" s="33"/>
      <c r="CT32" s="34"/>
      <c r="CU32" s="33"/>
      <c r="CV32" s="34"/>
      <c r="CW32" s="33"/>
      <c r="CX32" s="34"/>
      <c r="CY32" s="33"/>
      <c r="CZ32" s="34"/>
    </row>
    <row r="33" spans="2:104" ht="18" customHeight="1" x14ac:dyDescent="0.25">
      <c r="B33" s="520"/>
      <c r="C33" s="525"/>
      <c r="D33" s="376" t="s">
        <v>15</v>
      </c>
      <c r="E33" s="377">
        <v>2</v>
      </c>
      <c r="F33" s="378">
        <v>0</v>
      </c>
      <c r="G33" s="377">
        <v>0</v>
      </c>
      <c r="H33" s="378">
        <v>1</v>
      </c>
      <c r="I33" s="377">
        <v>1</v>
      </c>
      <c r="J33" s="378">
        <v>0</v>
      </c>
      <c r="K33" s="377">
        <v>0</v>
      </c>
      <c r="L33" s="378">
        <v>6</v>
      </c>
      <c r="M33" s="377">
        <v>2</v>
      </c>
      <c r="N33" s="378">
        <v>0</v>
      </c>
      <c r="O33" s="377">
        <v>3</v>
      </c>
      <c r="P33" s="378">
        <v>0</v>
      </c>
      <c r="Q33" s="377">
        <v>1</v>
      </c>
      <c r="R33" s="378">
        <v>0</v>
      </c>
      <c r="S33" s="377">
        <v>1</v>
      </c>
      <c r="T33" s="378">
        <v>0</v>
      </c>
      <c r="U33" s="377">
        <v>1</v>
      </c>
      <c r="V33" s="378">
        <v>0</v>
      </c>
      <c r="W33" s="377">
        <v>0</v>
      </c>
      <c r="X33" s="378">
        <v>0</v>
      </c>
      <c r="Y33" s="377">
        <v>1</v>
      </c>
      <c r="Z33" s="378">
        <v>4</v>
      </c>
      <c r="AA33" s="377">
        <v>0</v>
      </c>
      <c r="AB33" s="378">
        <v>2</v>
      </c>
      <c r="AC33" s="377">
        <v>1</v>
      </c>
      <c r="AD33" s="378">
        <v>0</v>
      </c>
      <c r="AE33" s="377">
        <v>1</v>
      </c>
      <c r="AF33" s="378">
        <v>2</v>
      </c>
      <c r="AG33" s="377">
        <v>2</v>
      </c>
      <c r="AH33" s="378">
        <v>2</v>
      </c>
      <c r="AI33" s="377">
        <v>0</v>
      </c>
      <c r="AJ33" s="378">
        <v>0</v>
      </c>
      <c r="AK33" s="377">
        <v>0</v>
      </c>
      <c r="AL33" s="378">
        <v>0</v>
      </c>
      <c r="AM33" s="377">
        <v>0</v>
      </c>
      <c r="AN33" s="378">
        <v>0</v>
      </c>
      <c r="AO33" s="377">
        <v>0</v>
      </c>
      <c r="AP33" s="378">
        <v>0</v>
      </c>
      <c r="AQ33" s="377">
        <v>1</v>
      </c>
      <c r="AR33" s="378">
        <v>0</v>
      </c>
      <c r="AS33" s="377">
        <v>0</v>
      </c>
      <c r="AT33" s="378">
        <v>0</v>
      </c>
      <c r="AU33" s="377">
        <v>0</v>
      </c>
      <c r="AV33" s="378">
        <v>1</v>
      </c>
      <c r="AW33" s="377">
        <v>3</v>
      </c>
      <c r="AX33" s="378">
        <v>0</v>
      </c>
      <c r="AY33" s="377">
        <v>0</v>
      </c>
      <c r="AZ33" s="378">
        <v>0</v>
      </c>
      <c r="BA33" s="377">
        <v>0</v>
      </c>
      <c r="BB33" s="378">
        <v>0</v>
      </c>
      <c r="BC33" s="377">
        <v>4</v>
      </c>
      <c r="BD33" s="378">
        <v>4</v>
      </c>
      <c r="BE33" s="377">
        <v>4</v>
      </c>
      <c r="BF33" s="378">
        <v>3</v>
      </c>
      <c r="BG33" s="377">
        <v>4</v>
      </c>
      <c r="BH33" s="378">
        <v>3</v>
      </c>
      <c r="BI33" s="377">
        <v>5</v>
      </c>
      <c r="BJ33" s="378">
        <v>0</v>
      </c>
      <c r="BK33" s="377">
        <v>1</v>
      </c>
      <c r="BL33" s="378">
        <v>0</v>
      </c>
      <c r="BM33" s="377">
        <v>0</v>
      </c>
      <c r="BN33" s="378">
        <v>1</v>
      </c>
      <c r="BO33" s="377">
        <v>0</v>
      </c>
      <c r="BP33" s="378"/>
      <c r="BQ33" s="377"/>
      <c r="BR33" s="378">
        <v>2</v>
      </c>
      <c r="BS33" s="377">
        <v>3</v>
      </c>
      <c r="BT33" s="378">
        <v>0</v>
      </c>
      <c r="BU33" s="377"/>
      <c r="BV33" s="378"/>
      <c r="BW33" s="377"/>
      <c r="BX33" s="378"/>
      <c r="BY33" s="377"/>
      <c r="BZ33" s="378">
        <v>0</v>
      </c>
      <c r="CA33" s="377">
        <v>0</v>
      </c>
      <c r="CB33" s="378">
        <v>0</v>
      </c>
      <c r="CC33" s="377">
        <v>0</v>
      </c>
      <c r="CD33" s="378">
        <v>0</v>
      </c>
      <c r="CE33" s="377">
        <v>4</v>
      </c>
      <c r="CF33" s="378">
        <v>0</v>
      </c>
      <c r="CG33" s="377">
        <v>0</v>
      </c>
      <c r="CH33" s="378">
        <v>0</v>
      </c>
      <c r="CI33" s="377">
        <v>1</v>
      </c>
      <c r="CJ33" s="378">
        <v>2</v>
      </c>
      <c r="CK33" s="377">
        <v>0</v>
      </c>
      <c r="CL33" s="378">
        <v>0</v>
      </c>
      <c r="CM33" s="377">
        <v>0</v>
      </c>
      <c r="CN33" s="378">
        <v>1</v>
      </c>
      <c r="CO33" s="377">
        <v>0</v>
      </c>
      <c r="CP33" s="378">
        <v>0</v>
      </c>
      <c r="CQ33" s="377">
        <v>0</v>
      </c>
      <c r="CR33" s="378"/>
      <c r="CS33" s="377"/>
      <c r="CT33" s="378"/>
      <c r="CU33" s="377"/>
      <c r="CV33" s="378"/>
      <c r="CW33" s="377"/>
      <c r="CX33" s="378"/>
      <c r="CY33" s="377"/>
      <c r="CZ33" s="378"/>
    </row>
    <row r="34" spans="2:104" ht="18" customHeight="1" thickBot="1" x14ac:dyDescent="0.3">
      <c r="B34" s="522"/>
      <c r="C34" s="526"/>
      <c r="D34" s="35" t="s">
        <v>422</v>
      </c>
      <c r="E34" s="36">
        <f>SUM(E30:E33)</f>
        <v>16</v>
      </c>
      <c r="F34" s="36">
        <f t="shared" ref="F34:BQ34" si="109">SUM(F30:F33)</f>
        <v>22</v>
      </c>
      <c r="G34" s="36">
        <f t="shared" si="109"/>
        <v>19</v>
      </c>
      <c r="H34" s="36">
        <f t="shared" si="109"/>
        <v>24</v>
      </c>
      <c r="I34" s="36">
        <f t="shared" si="109"/>
        <v>13</v>
      </c>
      <c r="J34" s="36">
        <f t="shared" si="109"/>
        <v>17</v>
      </c>
      <c r="K34" s="36">
        <f t="shared" si="109"/>
        <v>17</v>
      </c>
      <c r="L34" s="36">
        <f t="shared" si="109"/>
        <v>20</v>
      </c>
      <c r="M34" s="36">
        <f t="shared" si="109"/>
        <v>18</v>
      </c>
      <c r="N34" s="36">
        <f t="shared" si="109"/>
        <v>17</v>
      </c>
      <c r="O34" s="36">
        <f t="shared" si="109"/>
        <v>17</v>
      </c>
      <c r="P34" s="36">
        <f t="shared" si="109"/>
        <v>15</v>
      </c>
      <c r="Q34" s="36">
        <f t="shared" si="109"/>
        <v>16</v>
      </c>
      <c r="R34" s="36">
        <f t="shared" si="109"/>
        <v>15</v>
      </c>
      <c r="S34" s="36">
        <f t="shared" si="109"/>
        <v>19</v>
      </c>
      <c r="T34" s="36">
        <f t="shared" si="109"/>
        <v>17</v>
      </c>
      <c r="U34" s="36">
        <f t="shared" si="109"/>
        <v>16</v>
      </c>
      <c r="V34" s="36">
        <f t="shared" si="109"/>
        <v>20</v>
      </c>
      <c r="W34" s="36">
        <f t="shared" si="109"/>
        <v>18</v>
      </c>
      <c r="X34" s="36">
        <f t="shared" si="109"/>
        <v>18</v>
      </c>
      <c r="Y34" s="36">
        <f t="shared" si="109"/>
        <v>17</v>
      </c>
      <c r="Z34" s="36">
        <f t="shared" si="109"/>
        <v>19</v>
      </c>
      <c r="AA34" s="36">
        <f t="shared" si="109"/>
        <v>17</v>
      </c>
      <c r="AB34" s="36">
        <f t="shared" si="109"/>
        <v>13</v>
      </c>
      <c r="AC34" s="36">
        <f t="shared" si="109"/>
        <v>18</v>
      </c>
      <c r="AD34" s="36">
        <f t="shared" si="109"/>
        <v>21</v>
      </c>
      <c r="AE34" s="36">
        <f t="shared" si="109"/>
        <v>17</v>
      </c>
      <c r="AF34" s="36">
        <f t="shared" si="109"/>
        <v>14</v>
      </c>
      <c r="AG34" s="36">
        <f t="shared" si="109"/>
        <v>14</v>
      </c>
      <c r="AH34" s="36">
        <f t="shared" si="109"/>
        <v>22</v>
      </c>
      <c r="AI34" s="36">
        <f t="shared" si="109"/>
        <v>16</v>
      </c>
      <c r="AJ34" s="36">
        <f t="shared" si="109"/>
        <v>18</v>
      </c>
      <c r="AK34" s="36">
        <f t="shared" si="109"/>
        <v>20</v>
      </c>
      <c r="AL34" s="36">
        <f t="shared" si="109"/>
        <v>14</v>
      </c>
      <c r="AM34" s="36">
        <f t="shared" si="109"/>
        <v>19</v>
      </c>
      <c r="AN34" s="36">
        <f t="shared" si="109"/>
        <v>16</v>
      </c>
      <c r="AO34" s="36">
        <f t="shared" si="109"/>
        <v>11</v>
      </c>
      <c r="AP34" s="36">
        <f t="shared" si="109"/>
        <v>15</v>
      </c>
      <c r="AQ34" s="36">
        <f t="shared" si="109"/>
        <v>15</v>
      </c>
      <c r="AR34" s="36">
        <f t="shared" si="109"/>
        <v>15</v>
      </c>
      <c r="AS34" s="36">
        <f t="shared" si="109"/>
        <v>15</v>
      </c>
      <c r="AT34" s="36">
        <f t="shared" si="109"/>
        <v>16</v>
      </c>
      <c r="AU34" s="36">
        <f t="shared" si="109"/>
        <v>18</v>
      </c>
      <c r="AV34" s="36">
        <f t="shared" si="109"/>
        <v>18</v>
      </c>
      <c r="AW34" s="36">
        <f t="shared" si="109"/>
        <v>17</v>
      </c>
      <c r="AX34" s="36">
        <f t="shared" si="109"/>
        <v>15</v>
      </c>
      <c r="AY34" s="36">
        <f t="shared" si="109"/>
        <v>15</v>
      </c>
      <c r="AZ34" s="36">
        <f t="shared" si="109"/>
        <v>19</v>
      </c>
      <c r="BA34" s="36">
        <f t="shared" si="109"/>
        <v>16</v>
      </c>
      <c r="BB34" s="36">
        <f t="shared" si="109"/>
        <v>20</v>
      </c>
      <c r="BC34" s="36">
        <f t="shared" si="109"/>
        <v>15</v>
      </c>
      <c r="BD34" s="36">
        <f t="shared" si="109"/>
        <v>17</v>
      </c>
      <c r="BE34" s="36">
        <f t="shared" si="109"/>
        <v>20</v>
      </c>
      <c r="BF34" s="36">
        <f t="shared" si="109"/>
        <v>18</v>
      </c>
      <c r="BG34" s="36">
        <f t="shared" si="109"/>
        <v>20</v>
      </c>
      <c r="BH34" s="36">
        <f t="shared" si="109"/>
        <v>15</v>
      </c>
      <c r="BI34" s="36">
        <f t="shared" si="109"/>
        <v>18</v>
      </c>
      <c r="BJ34" s="36">
        <f t="shared" si="109"/>
        <v>19</v>
      </c>
      <c r="BK34" s="36">
        <f t="shared" si="109"/>
        <v>17</v>
      </c>
      <c r="BL34" s="36">
        <f t="shared" si="109"/>
        <v>20</v>
      </c>
      <c r="BM34" s="36">
        <f t="shared" si="109"/>
        <v>17</v>
      </c>
      <c r="BN34" s="36">
        <f t="shared" si="109"/>
        <v>21</v>
      </c>
      <c r="BO34" s="36">
        <f t="shared" si="109"/>
        <v>15</v>
      </c>
      <c r="BP34" s="36">
        <f t="shared" si="109"/>
        <v>0</v>
      </c>
      <c r="BQ34" s="36">
        <f t="shared" si="109"/>
        <v>0</v>
      </c>
      <c r="BR34" s="36">
        <f t="shared" ref="BR34:CZ34" si="110">SUM(BR30:BR33)</f>
        <v>18</v>
      </c>
      <c r="BS34" s="36">
        <f t="shared" si="110"/>
        <v>21</v>
      </c>
      <c r="BT34" s="36">
        <f t="shared" si="110"/>
        <v>17</v>
      </c>
      <c r="BU34" s="36">
        <f t="shared" si="110"/>
        <v>0</v>
      </c>
      <c r="BV34" s="36">
        <f t="shared" si="110"/>
        <v>0</v>
      </c>
      <c r="BW34" s="36">
        <f t="shared" si="110"/>
        <v>0</v>
      </c>
      <c r="BX34" s="36">
        <f t="shared" si="110"/>
        <v>0</v>
      </c>
      <c r="BY34" s="36">
        <f t="shared" si="110"/>
        <v>0</v>
      </c>
      <c r="BZ34" s="36">
        <f t="shared" si="110"/>
        <v>20</v>
      </c>
      <c r="CA34" s="36">
        <f t="shared" si="110"/>
        <v>19</v>
      </c>
      <c r="CB34" s="36">
        <f t="shared" si="110"/>
        <v>15</v>
      </c>
      <c r="CC34" s="36">
        <f t="shared" si="110"/>
        <v>17</v>
      </c>
      <c r="CD34" s="36">
        <f t="shared" si="110"/>
        <v>17</v>
      </c>
      <c r="CE34" s="36">
        <f t="shared" si="110"/>
        <v>19</v>
      </c>
      <c r="CF34" s="36">
        <f t="shared" si="110"/>
        <v>17</v>
      </c>
      <c r="CG34" s="36">
        <f t="shared" si="110"/>
        <v>16</v>
      </c>
      <c r="CH34" s="36">
        <f t="shared" si="110"/>
        <v>16</v>
      </c>
      <c r="CI34" s="36">
        <f t="shared" si="110"/>
        <v>16</v>
      </c>
      <c r="CJ34" s="36">
        <f t="shared" si="110"/>
        <v>20</v>
      </c>
      <c r="CK34" s="36">
        <f t="shared" si="110"/>
        <v>14</v>
      </c>
      <c r="CL34" s="36">
        <f t="shared" si="110"/>
        <v>17</v>
      </c>
      <c r="CM34" s="36">
        <f t="shared" si="110"/>
        <v>12</v>
      </c>
      <c r="CN34" s="36">
        <f t="shared" si="110"/>
        <v>17</v>
      </c>
      <c r="CO34" s="36">
        <f t="shared" si="110"/>
        <v>15</v>
      </c>
      <c r="CP34" s="36">
        <f t="shared" si="110"/>
        <v>14</v>
      </c>
      <c r="CQ34" s="36">
        <f t="shared" si="110"/>
        <v>17</v>
      </c>
      <c r="CR34" s="36">
        <f t="shared" si="110"/>
        <v>0</v>
      </c>
      <c r="CS34" s="36">
        <f t="shared" si="110"/>
        <v>0</v>
      </c>
      <c r="CT34" s="36">
        <f t="shared" si="110"/>
        <v>0</v>
      </c>
      <c r="CU34" s="36">
        <f t="shared" si="110"/>
        <v>0</v>
      </c>
      <c r="CV34" s="36">
        <f t="shared" si="110"/>
        <v>0</v>
      </c>
      <c r="CW34" s="36">
        <f t="shared" si="110"/>
        <v>0</v>
      </c>
      <c r="CX34" s="36">
        <f t="shared" si="110"/>
        <v>0</v>
      </c>
      <c r="CY34" s="36">
        <f t="shared" si="110"/>
        <v>0</v>
      </c>
      <c r="CZ34" s="36">
        <f t="shared" si="110"/>
        <v>0</v>
      </c>
    </row>
    <row r="35" spans="2:104" ht="18" customHeight="1" x14ac:dyDescent="0.25">
      <c r="B35" s="518" t="s">
        <v>5</v>
      </c>
      <c r="C35" s="524"/>
      <c r="D35" s="228" t="s">
        <v>28</v>
      </c>
      <c r="E35" s="243" t="s">
        <v>901</v>
      </c>
      <c r="F35" s="273" t="s">
        <v>902</v>
      </c>
      <c r="G35" s="243" t="s">
        <v>902</v>
      </c>
      <c r="H35" s="273" t="s">
        <v>902</v>
      </c>
      <c r="I35" s="243" t="s">
        <v>901</v>
      </c>
      <c r="J35" s="273" t="s">
        <v>901</v>
      </c>
      <c r="K35" s="243" t="s">
        <v>901</v>
      </c>
      <c r="L35" s="273" t="s">
        <v>902</v>
      </c>
      <c r="M35" s="243" t="s">
        <v>901</v>
      </c>
      <c r="N35" s="273" t="s">
        <v>902</v>
      </c>
      <c r="O35" s="243" t="s">
        <v>902</v>
      </c>
      <c r="P35" s="273" t="s">
        <v>902</v>
      </c>
      <c r="Q35" s="243" t="s">
        <v>902</v>
      </c>
      <c r="R35" s="273" t="s">
        <v>902</v>
      </c>
      <c r="S35" s="243" t="s">
        <v>902</v>
      </c>
      <c r="T35" s="273" t="s">
        <v>902</v>
      </c>
      <c r="U35" s="243" t="s">
        <v>902</v>
      </c>
      <c r="V35" s="273" t="s">
        <v>902</v>
      </c>
      <c r="W35" s="243" t="s">
        <v>901</v>
      </c>
      <c r="X35" s="273" t="s">
        <v>902</v>
      </c>
      <c r="Y35" s="243" t="s">
        <v>902</v>
      </c>
      <c r="Z35" s="273" t="s">
        <v>902</v>
      </c>
      <c r="AA35" s="243" t="s">
        <v>902</v>
      </c>
      <c r="AB35" s="273" t="s">
        <v>903</v>
      </c>
      <c r="AC35" s="243" t="s">
        <v>902</v>
      </c>
      <c r="AD35" s="273" t="s">
        <v>902</v>
      </c>
      <c r="AE35" s="243" t="s">
        <v>902</v>
      </c>
      <c r="AF35" s="273" t="s">
        <v>901</v>
      </c>
      <c r="AG35" s="243" t="s">
        <v>902</v>
      </c>
      <c r="AH35" s="273" t="s">
        <v>902</v>
      </c>
      <c r="AI35" s="243" t="s">
        <v>902</v>
      </c>
      <c r="AJ35" s="273" t="s">
        <v>902</v>
      </c>
      <c r="AK35" s="243" t="s">
        <v>902</v>
      </c>
      <c r="AL35" s="273" t="s">
        <v>902</v>
      </c>
      <c r="AM35" s="243" t="s">
        <v>901</v>
      </c>
      <c r="AN35" s="273" t="s">
        <v>901</v>
      </c>
      <c r="AO35" s="243" t="s">
        <v>901</v>
      </c>
      <c r="AP35" s="273" t="s">
        <v>901</v>
      </c>
      <c r="AQ35" s="243" t="s">
        <v>901</v>
      </c>
      <c r="AR35" s="273" t="s">
        <v>901</v>
      </c>
      <c r="AS35" s="243" t="s">
        <v>901</v>
      </c>
      <c r="AT35" s="273" t="s">
        <v>901</v>
      </c>
      <c r="AU35" s="243" t="s">
        <v>902</v>
      </c>
      <c r="AV35" s="273" t="s">
        <v>902</v>
      </c>
      <c r="AW35" s="243" t="s">
        <v>902</v>
      </c>
      <c r="AX35" s="273" t="s">
        <v>902</v>
      </c>
      <c r="AY35" s="243" t="s">
        <v>901</v>
      </c>
      <c r="AZ35" s="273" t="s">
        <v>902</v>
      </c>
      <c r="BA35" s="243" t="s">
        <v>901</v>
      </c>
      <c r="BB35" s="273" t="s">
        <v>901</v>
      </c>
      <c r="BC35" s="243" t="s">
        <v>901</v>
      </c>
      <c r="BD35" s="273" t="s">
        <v>901</v>
      </c>
      <c r="BE35" s="243" t="s">
        <v>901</v>
      </c>
      <c r="BF35" s="273" t="s">
        <v>901</v>
      </c>
      <c r="BG35" s="243" t="s">
        <v>901</v>
      </c>
      <c r="BH35" s="273" t="s">
        <v>901</v>
      </c>
      <c r="BI35" s="243" t="s">
        <v>901</v>
      </c>
      <c r="BJ35" s="273" t="s">
        <v>901</v>
      </c>
      <c r="BK35" s="243" t="s">
        <v>901</v>
      </c>
      <c r="BL35" s="273" t="s">
        <v>901</v>
      </c>
      <c r="BM35" s="243" t="s">
        <v>901</v>
      </c>
      <c r="BN35" s="273" t="s">
        <v>902</v>
      </c>
      <c r="BO35" s="243" t="s">
        <v>902</v>
      </c>
      <c r="BP35" s="273" t="s">
        <v>902</v>
      </c>
      <c r="BQ35" s="243" t="s">
        <v>902</v>
      </c>
      <c r="BR35" s="273" t="s">
        <v>902</v>
      </c>
      <c r="BS35" s="243" t="s">
        <v>902</v>
      </c>
      <c r="BT35" s="273" t="s">
        <v>902</v>
      </c>
      <c r="BU35" s="243" t="s">
        <v>902</v>
      </c>
      <c r="BV35" s="273" t="s">
        <v>901</v>
      </c>
      <c r="BW35" s="243" t="s">
        <v>902</v>
      </c>
      <c r="BX35" s="273" t="s">
        <v>902</v>
      </c>
      <c r="BY35" s="243" t="s">
        <v>902</v>
      </c>
      <c r="BZ35" s="273" t="s">
        <v>902</v>
      </c>
      <c r="CA35" s="243" t="s">
        <v>903</v>
      </c>
      <c r="CB35" s="273" t="s">
        <v>902</v>
      </c>
      <c r="CC35" s="243" t="s">
        <v>902</v>
      </c>
      <c r="CD35" s="273" t="s">
        <v>902</v>
      </c>
      <c r="CE35" s="243" t="s">
        <v>901</v>
      </c>
      <c r="CF35" s="273" t="s">
        <v>902</v>
      </c>
      <c r="CG35" s="243" t="s">
        <v>902</v>
      </c>
      <c r="CH35" s="273" t="s">
        <v>902</v>
      </c>
      <c r="CI35" s="243" t="s">
        <v>902</v>
      </c>
      <c r="CJ35" s="273" t="s">
        <v>902</v>
      </c>
      <c r="CK35" s="243" t="s">
        <v>901</v>
      </c>
      <c r="CL35" s="273" t="s">
        <v>901</v>
      </c>
      <c r="CM35" s="243" t="s">
        <v>901</v>
      </c>
      <c r="CN35" s="273" t="s">
        <v>901</v>
      </c>
      <c r="CO35" s="243" t="s">
        <v>901</v>
      </c>
      <c r="CP35" s="273" t="s">
        <v>901</v>
      </c>
      <c r="CQ35" s="243" t="s">
        <v>901</v>
      </c>
      <c r="CR35" s="273"/>
      <c r="CS35" s="243"/>
      <c r="CT35" s="273"/>
      <c r="CU35" s="243"/>
      <c r="CV35" s="273"/>
      <c r="CW35" s="243"/>
      <c r="CX35" s="273"/>
      <c r="CY35" s="243"/>
      <c r="CZ35" s="273"/>
    </row>
    <row r="36" spans="2:104" ht="18" customHeight="1" x14ac:dyDescent="0.25">
      <c r="B36" s="520"/>
      <c r="C36" s="525"/>
      <c r="D36" s="37" t="s">
        <v>27</v>
      </c>
      <c r="E36" s="38" t="s">
        <v>902</v>
      </c>
      <c r="F36" s="39" t="s">
        <v>902</v>
      </c>
      <c r="G36" s="38" t="s">
        <v>902</v>
      </c>
      <c r="H36" s="39" t="s">
        <v>902</v>
      </c>
      <c r="I36" s="38" t="s">
        <v>902</v>
      </c>
      <c r="J36" s="39" t="s">
        <v>902</v>
      </c>
      <c r="K36" s="38" t="s">
        <v>902</v>
      </c>
      <c r="L36" s="39" t="s">
        <v>902</v>
      </c>
      <c r="M36" s="38" t="s">
        <v>901</v>
      </c>
      <c r="N36" s="39" t="s">
        <v>902</v>
      </c>
      <c r="O36" s="38" t="s">
        <v>901</v>
      </c>
      <c r="P36" s="39" t="s">
        <v>902</v>
      </c>
      <c r="Q36" s="38" t="s">
        <v>902</v>
      </c>
      <c r="R36" s="39" t="s">
        <v>901</v>
      </c>
      <c r="S36" s="38" t="s">
        <v>901</v>
      </c>
      <c r="T36" s="39" t="s">
        <v>901</v>
      </c>
      <c r="U36" s="38" t="s">
        <v>902</v>
      </c>
      <c r="V36" s="39" t="s">
        <v>902</v>
      </c>
      <c r="W36" s="38" t="s">
        <v>901</v>
      </c>
      <c r="X36" s="39" t="s">
        <v>902</v>
      </c>
      <c r="Y36" s="38" t="s">
        <v>902</v>
      </c>
      <c r="Z36" s="39" t="s">
        <v>902</v>
      </c>
      <c r="AA36" s="38" t="s">
        <v>902</v>
      </c>
      <c r="AB36" s="39" t="s">
        <v>901</v>
      </c>
      <c r="AC36" s="38" t="s">
        <v>902</v>
      </c>
      <c r="AD36" s="39" t="s">
        <v>901</v>
      </c>
      <c r="AE36" s="38" t="s">
        <v>901</v>
      </c>
      <c r="AF36" s="39" t="s">
        <v>902</v>
      </c>
      <c r="AG36" s="38" t="s">
        <v>902</v>
      </c>
      <c r="AH36" s="39" t="s">
        <v>902</v>
      </c>
      <c r="AI36" s="38" t="s">
        <v>902</v>
      </c>
      <c r="AJ36" s="39" t="s">
        <v>902</v>
      </c>
      <c r="AK36" s="38" t="s">
        <v>902</v>
      </c>
      <c r="AL36" s="39" t="s">
        <v>902</v>
      </c>
      <c r="AM36" s="38" t="s">
        <v>902</v>
      </c>
      <c r="AN36" s="39" t="s">
        <v>902</v>
      </c>
      <c r="AO36" s="38" t="s">
        <v>902</v>
      </c>
      <c r="AP36" s="39" t="s">
        <v>902</v>
      </c>
      <c r="AQ36" s="38" t="s">
        <v>902</v>
      </c>
      <c r="AR36" s="39" t="s">
        <v>902</v>
      </c>
      <c r="AS36" s="38" t="s">
        <v>902</v>
      </c>
      <c r="AT36" s="39" t="s">
        <v>902</v>
      </c>
      <c r="AU36" s="38" t="s">
        <v>902</v>
      </c>
      <c r="AV36" s="39" t="s">
        <v>902</v>
      </c>
      <c r="AW36" s="38" t="s">
        <v>902</v>
      </c>
      <c r="AX36" s="39" t="s">
        <v>902</v>
      </c>
      <c r="AY36" s="38" t="s">
        <v>902</v>
      </c>
      <c r="AZ36" s="39" t="s">
        <v>902</v>
      </c>
      <c r="BA36" s="38" t="s">
        <v>902</v>
      </c>
      <c r="BB36" s="39" t="s">
        <v>902</v>
      </c>
      <c r="BC36" s="38" t="s">
        <v>902</v>
      </c>
      <c r="BD36" s="39" t="s">
        <v>902</v>
      </c>
      <c r="BE36" s="38" t="s">
        <v>902</v>
      </c>
      <c r="BF36" s="39" t="s">
        <v>902</v>
      </c>
      <c r="BG36" s="38" t="s">
        <v>902</v>
      </c>
      <c r="BH36" s="39" t="s">
        <v>902</v>
      </c>
      <c r="BI36" s="38" t="s">
        <v>902</v>
      </c>
      <c r="BJ36" s="39" t="s">
        <v>902</v>
      </c>
      <c r="BK36" s="38" t="s">
        <v>902</v>
      </c>
      <c r="BL36" s="39" t="s">
        <v>902</v>
      </c>
      <c r="BM36" s="38" t="s">
        <v>902</v>
      </c>
      <c r="BN36" s="39" t="s">
        <v>902</v>
      </c>
      <c r="BO36" s="38" t="s">
        <v>901</v>
      </c>
      <c r="BP36" s="39" t="s">
        <v>902</v>
      </c>
      <c r="BQ36" s="38" t="s">
        <v>902</v>
      </c>
      <c r="BR36" s="39" t="s">
        <v>901</v>
      </c>
      <c r="BS36" s="38" t="s">
        <v>901</v>
      </c>
      <c r="BT36" s="39" t="s">
        <v>901</v>
      </c>
      <c r="BU36" s="38" t="s">
        <v>902</v>
      </c>
      <c r="BV36" s="39" t="s">
        <v>901</v>
      </c>
      <c r="BW36" s="38" t="s">
        <v>902</v>
      </c>
      <c r="BX36" s="39" t="s">
        <v>902</v>
      </c>
      <c r="BY36" s="38" t="s">
        <v>902</v>
      </c>
      <c r="BZ36" s="39" t="s">
        <v>902</v>
      </c>
      <c r="CA36" s="38" t="s">
        <v>901</v>
      </c>
      <c r="CB36" s="39" t="s">
        <v>902</v>
      </c>
      <c r="CC36" s="38" t="s">
        <v>901</v>
      </c>
      <c r="CD36" s="39" t="s">
        <v>901</v>
      </c>
      <c r="CE36" s="38" t="s">
        <v>902</v>
      </c>
      <c r="CF36" s="39" t="s">
        <v>902</v>
      </c>
      <c r="CG36" s="38" t="s">
        <v>902</v>
      </c>
      <c r="CH36" s="39" t="s">
        <v>902</v>
      </c>
      <c r="CI36" s="38" t="s">
        <v>902</v>
      </c>
      <c r="CJ36" s="39" t="s">
        <v>902</v>
      </c>
      <c r="CK36" s="38" t="s">
        <v>902</v>
      </c>
      <c r="CL36" s="39" t="s">
        <v>902</v>
      </c>
      <c r="CM36" s="38" t="s">
        <v>902</v>
      </c>
      <c r="CN36" s="39" t="s">
        <v>902</v>
      </c>
      <c r="CO36" s="38" t="s">
        <v>902</v>
      </c>
      <c r="CP36" s="39" t="s">
        <v>902</v>
      </c>
      <c r="CQ36" s="38" t="s">
        <v>902</v>
      </c>
      <c r="CR36" s="39"/>
      <c r="CS36" s="38"/>
      <c r="CT36" s="39"/>
      <c r="CU36" s="38"/>
      <c r="CV36" s="39"/>
      <c r="CW36" s="38"/>
      <c r="CX36" s="39"/>
      <c r="CY36" s="38"/>
      <c r="CZ36" s="39"/>
    </row>
    <row r="37" spans="2:104" ht="18" customHeight="1" x14ac:dyDescent="0.25">
      <c r="B37" s="520"/>
      <c r="C37" s="525"/>
      <c r="D37" s="37" t="s">
        <v>70</v>
      </c>
      <c r="E37" s="38" t="s">
        <v>902</v>
      </c>
      <c r="F37" s="39" t="s">
        <v>902</v>
      </c>
      <c r="G37" s="38" t="s">
        <v>902</v>
      </c>
      <c r="H37" s="39" t="s">
        <v>902</v>
      </c>
      <c r="I37" s="38" t="s">
        <v>902</v>
      </c>
      <c r="J37" s="39" t="s">
        <v>902</v>
      </c>
      <c r="K37" s="38" t="s">
        <v>902</v>
      </c>
      <c r="L37" s="39" t="s">
        <v>902</v>
      </c>
      <c r="M37" s="38" t="s">
        <v>902</v>
      </c>
      <c r="N37" s="39" t="s">
        <v>902</v>
      </c>
      <c r="O37" s="38" t="s">
        <v>902</v>
      </c>
      <c r="P37" s="39" t="s">
        <v>902</v>
      </c>
      <c r="Q37" s="38" t="s">
        <v>901</v>
      </c>
      <c r="R37" s="39" t="s">
        <v>901</v>
      </c>
      <c r="S37" s="38" t="s">
        <v>901</v>
      </c>
      <c r="T37" s="39" t="s">
        <v>901</v>
      </c>
      <c r="U37" s="38" t="s">
        <v>901</v>
      </c>
      <c r="V37" s="39" t="s">
        <v>901</v>
      </c>
      <c r="W37" s="38" t="s">
        <v>902</v>
      </c>
      <c r="X37" s="39" t="s">
        <v>901</v>
      </c>
      <c r="Y37" s="38" t="s">
        <v>901</v>
      </c>
      <c r="Z37" s="39" t="s">
        <v>901</v>
      </c>
      <c r="AA37" s="38" t="s">
        <v>901</v>
      </c>
      <c r="AB37" s="39" t="s">
        <v>902</v>
      </c>
      <c r="AC37" s="38" t="s">
        <v>901</v>
      </c>
      <c r="AD37" s="39" t="s">
        <v>901</v>
      </c>
      <c r="AE37" s="38" t="s">
        <v>902</v>
      </c>
      <c r="AF37" s="39" t="s">
        <v>902</v>
      </c>
      <c r="AG37" s="38" t="s">
        <v>901</v>
      </c>
      <c r="AH37" s="39" t="s">
        <v>901</v>
      </c>
      <c r="AI37" s="38" t="s">
        <v>902</v>
      </c>
      <c r="AJ37" s="39" t="s">
        <v>902</v>
      </c>
      <c r="AK37" s="38" t="s">
        <v>902</v>
      </c>
      <c r="AL37" s="39" t="s">
        <v>902</v>
      </c>
      <c r="AM37" s="38" t="s">
        <v>902</v>
      </c>
      <c r="AN37" s="39" t="s">
        <v>902</v>
      </c>
      <c r="AO37" s="38" t="s">
        <v>902</v>
      </c>
      <c r="AP37" s="39" t="s">
        <v>902</v>
      </c>
      <c r="AQ37" s="38" t="s">
        <v>902</v>
      </c>
      <c r="AR37" s="39" t="s">
        <v>902</v>
      </c>
      <c r="AS37" s="38" t="s">
        <v>902</v>
      </c>
      <c r="AT37" s="39" t="s">
        <v>902</v>
      </c>
      <c r="AU37" s="38" t="s">
        <v>902</v>
      </c>
      <c r="AV37" s="39" t="s">
        <v>902</v>
      </c>
      <c r="AW37" s="38" t="s">
        <v>902</v>
      </c>
      <c r="AX37" s="39" t="s">
        <v>901</v>
      </c>
      <c r="AY37" s="38" t="s">
        <v>901</v>
      </c>
      <c r="AZ37" s="39" t="s">
        <v>902</v>
      </c>
      <c r="BA37" s="38" t="s">
        <v>902</v>
      </c>
      <c r="BB37" s="39" t="s">
        <v>902</v>
      </c>
      <c r="BC37" s="38" t="s">
        <v>902</v>
      </c>
      <c r="BD37" s="39" t="s">
        <v>902</v>
      </c>
      <c r="BE37" s="38" t="s">
        <v>902</v>
      </c>
      <c r="BF37" s="39" t="s">
        <v>902</v>
      </c>
      <c r="BG37" s="38" t="s">
        <v>902</v>
      </c>
      <c r="BH37" s="39" t="s">
        <v>902</v>
      </c>
      <c r="BI37" s="38" t="s">
        <v>902</v>
      </c>
      <c r="BJ37" s="39" t="s">
        <v>902</v>
      </c>
      <c r="BK37" s="38" t="s">
        <v>902</v>
      </c>
      <c r="BL37" s="39" t="s">
        <v>902</v>
      </c>
      <c r="BM37" s="38" t="s">
        <v>902</v>
      </c>
      <c r="BN37" s="39" t="s">
        <v>902</v>
      </c>
      <c r="BO37" s="38" t="s">
        <v>902</v>
      </c>
      <c r="BP37" s="39" t="s">
        <v>902</v>
      </c>
      <c r="BQ37" s="38" t="s">
        <v>901</v>
      </c>
      <c r="BR37" s="39" t="s">
        <v>901</v>
      </c>
      <c r="BS37" s="38" t="s">
        <v>901</v>
      </c>
      <c r="BT37" s="39" t="s">
        <v>901</v>
      </c>
      <c r="BU37" s="38" t="s">
        <v>901</v>
      </c>
      <c r="BV37" s="39" t="s">
        <v>902</v>
      </c>
      <c r="BW37" s="38" t="s">
        <v>901</v>
      </c>
      <c r="BX37" s="39" t="s">
        <v>901</v>
      </c>
      <c r="BY37" s="38" t="s">
        <v>901</v>
      </c>
      <c r="BZ37" s="39" t="s">
        <v>901</v>
      </c>
      <c r="CA37" s="38" t="s">
        <v>902</v>
      </c>
      <c r="CB37" s="39" t="s">
        <v>901</v>
      </c>
      <c r="CC37" s="38" t="s">
        <v>901</v>
      </c>
      <c r="CD37" s="39" t="s">
        <v>902</v>
      </c>
      <c r="CE37" s="38" t="s">
        <v>902</v>
      </c>
      <c r="CF37" s="39" t="s">
        <v>901</v>
      </c>
      <c r="CG37" s="38" t="s">
        <v>901</v>
      </c>
      <c r="CH37" s="39" t="s">
        <v>902</v>
      </c>
      <c r="CI37" s="38" t="s">
        <v>902</v>
      </c>
      <c r="CJ37" s="39" t="s">
        <v>902</v>
      </c>
      <c r="CK37" s="38" t="s">
        <v>902</v>
      </c>
      <c r="CL37" s="39" t="s">
        <v>902</v>
      </c>
      <c r="CM37" s="38" t="s">
        <v>902</v>
      </c>
      <c r="CN37" s="39" t="s">
        <v>902</v>
      </c>
      <c r="CO37" s="38" t="s">
        <v>902</v>
      </c>
      <c r="CP37" s="39" t="s">
        <v>902</v>
      </c>
      <c r="CQ37" s="38" t="s">
        <v>902</v>
      </c>
      <c r="CR37" s="39"/>
      <c r="CS37" s="38"/>
      <c r="CT37" s="39"/>
      <c r="CU37" s="38"/>
      <c r="CV37" s="39"/>
      <c r="CW37" s="38"/>
      <c r="CX37" s="39"/>
      <c r="CY37" s="38"/>
      <c r="CZ37" s="39"/>
    </row>
    <row r="38" spans="2:104" ht="18" customHeight="1" x14ac:dyDescent="0.25">
      <c r="B38" s="520"/>
      <c r="C38" s="525"/>
      <c r="D38" s="37" t="s">
        <v>26</v>
      </c>
      <c r="E38" s="38" t="s">
        <v>901</v>
      </c>
      <c r="F38" s="39" t="s">
        <v>901</v>
      </c>
      <c r="G38" s="38" t="s">
        <v>901</v>
      </c>
      <c r="H38" s="39" t="s">
        <v>902</v>
      </c>
      <c r="I38" s="38" t="s">
        <v>901</v>
      </c>
      <c r="J38" s="39" t="s">
        <v>901</v>
      </c>
      <c r="K38" s="38" t="s">
        <v>902</v>
      </c>
      <c r="L38" s="39" t="s">
        <v>902</v>
      </c>
      <c r="M38" s="38" t="s">
        <v>901</v>
      </c>
      <c r="N38" s="39" t="s">
        <v>902</v>
      </c>
      <c r="O38" s="38" t="s">
        <v>902</v>
      </c>
      <c r="P38" s="39" t="s">
        <v>902</v>
      </c>
      <c r="Q38" s="38" t="s">
        <v>901</v>
      </c>
      <c r="R38" s="39" t="s">
        <v>902</v>
      </c>
      <c r="S38" s="38" t="s">
        <v>902</v>
      </c>
      <c r="T38" s="39" t="s">
        <v>901</v>
      </c>
      <c r="U38" s="38" t="s">
        <v>901</v>
      </c>
      <c r="V38" s="39" t="s">
        <v>901</v>
      </c>
      <c r="W38" s="38" t="s">
        <v>901</v>
      </c>
      <c r="X38" s="39" t="s">
        <v>902</v>
      </c>
      <c r="Y38" s="38" t="s">
        <v>902</v>
      </c>
      <c r="Z38" s="39" t="s">
        <v>902</v>
      </c>
      <c r="AA38" s="38" t="s">
        <v>902</v>
      </c>
      <c r="AB38" s="39" t="s">
        <v>901</v>
      </c>
      <c r="AC38" s="38" t="s">
        <v>902</v>
      </c>
      <c r="AD38" s="39" t="s">
        <v>902</v>
      </c>
      <c r="AE38" s="38" t="s">
        <v>901</v>
      </c>
      <c r="AF38" s="39" t="s">
        <v>901</v>
      </c>
      <c r="AG38" s="38" t="s">
        <v>902</v>
      </c>
      <c r="AH38" s="39" t="s">
        <v>902</v>
      </c>
      <c r="AI38" s="38" t="s">
        <v>902</v>
      </c>
      <c r="AJ38" s="39" t="s">
        <v>902</v>
      </c>
      <c r="AK38" s="38" t="s">
        <v>902</v>
      </c>
      <c r="AL38" s="39" t="s">
        <v>902</v>
      </c>
      <c r="AM38" s="38" t="s">
        <v>902</v>
      </c>
      <c r="AN38" s="39" t="s">
        <v>902</v>
      </c>
      <c r="AO38" s="38" t="s">
        <v>902</v>
      </c>
      <c r="AP38" s="39" t="s">
        <v>902</v>
      </c>
      <c r="AQ38" s="38" t="s">
        <v>902</v>
      </c>
      <c r="AR38" s="39" t="s">
        <v>902</v>
      </c>
      <c r="AS38" s="38" t="s">
        <v>902</v>
      </c>
      <c r="AT38" s="39" t="s">
        <v>902</v>
      </c>
      <c r="AU38" s="38" t="s">
        <v>902</v>
      </c>
      <c r="AV38" s="39" t="s">
        <v>902</v>
      </c>
      <c r="AW38" s="38" t="s">
        <v>902</v>
      </c>
      <c r="AX38" s="39" t="s">
        <v>903</v>
      </c>
      <c r="AY38" s="38" t="s">
        <v>903</v>
      </c>
      <c r="AZ38" s="39" t="s">
        <v>901</v>
      </c>
      <c r="BA38" s="38" t="s">
        <v>902</v>
      </c>
      <c r="BB38" s="39" t="s">
        <v>902</v>
      </c>
      <c r="BC38" s="38" t="s">
        <v>902</v>
      </c>
      <c r="BD38" s="39" t="s">
        <v>902</v>
      </c>
      <c r="BE38" s="38" t="s">
        <v>902</v>
      </c>
      <c r="BF38" s="39" t="s">
        <v>902</v>
      </c>
      <c r="BG38" s="38" t="s">
        <v>902</v>
      </c>
      <c r="BH38" s="39" t="s">
        <v>902</v>
      </c>
      <c r="BI38" s="38" t="s">
        <v>902</v>
      </c>
      <c r="BJ38" s="39" t="s">
        <v>902</v>
      </c>
      <c r="BK38" s="38" t="s">
        <v>902</v>
      </c>
      <c r="BL38" s="39" t="s">
        <v>902</v>
      </c>
      <c r="BM38" s="38" t="s">
        <v>902</v>
      </c>
      <c r="BN38" s="39" t="s">
        <v>902</v>
      </c>
      <c r="BO38" s="38" t="s">
        <v>902</v>
      </c>
      <c r="BP38" s="39" t="s">
        <v>902</v>
      </c>
      <c r="BQ38" s="38" t="s">
        <v>901</v>
      </c>
      <c r="BR38" s="39" t="s">
        <v>902</v>
      </c>
      <c r="BS38" s="38" t="s">
        <v>902</v>
      </c>
      <c r="BT38" s="39" t="s">
        <v>901</v>
      </c>
      <c r="BU38" s="38" t="s">
        <v>901</v>
      </c>
      <c r="BV38" s="39" t="s">
        <v>901</v>
      </c>
      <c r="BW38" s="38" t="s">
        <v>902</v>
      </c>
      <c r="BX38" s="39" t="s">
        <v>902</v>
      </c>
      <c r="BY38" s="38" t="s">
        <v>902</v>
      </c>
      <c r="BZ38" s="39" t="s">
        <v>902</v>
      </c>
      <c r="CA38" s="38" t="s">
        <v>901</v>
      </c>
      <c r="CB38" s="39" t="s">
        <v>902</v>
      </c>
      <c r="CC38" s="38" t="s">
        <v>902</v>
      </c>
      <c r="CD38" s="39" t="s">
        <v>901</v>
      </c>
      <c r="CE38" s="38" t="s">
        <v>901</v>
      </c>
      <c r="CF38" s="39" t="s">
        <v>902</v>
      </c>
      <c r="CG38" s="38" t="s">
        <v>902</v>
      </c>
      <c r="CH38" s="39" t="s">
        <v>902</v>
      </c>
      <c r="CI38" s="38" t="s">
        <v>902</v>
      </c>
      <c r="CJ38" s="39" t="s">
        <v>902</v>
      </c>
      <c r="CK38" s="38" t="s">
        <v>902</v>
      </c>
      <c r="CL38" s="39" t="s">
        <v>902</v>
      </c>
      <c r="CM38" s="38" t="s">
        <v>902</v>
      </c>
      <c r="CN38" s="39" t="s">
        <v>902</v>
      </c>
      <c r="CO38" s="38" t="s">
        <v>902</v>
      </c>
      <c r="CP38" s="39" t="s">
        <v>902</v>
      </c>
      <c r="CQ38" s="38" t="s">
        <v>902</v>
      </c>
      <c r="CR38" s="39"/>
      <c r="CS38" s="38"/>
      <c r="CT38" s="39"/>
      <c r="CU38" s="38"/>
      <c r="CV38" s="39"/>
      <c r="CW38" s="38"/>
      <c r="CX38" s="39"/>
      <c r="CY38" s="38"/>
      <c r="CZ38" s="39"/>
    </row>
    <row r="39" spans="2:104" ht="18" customHeight="1" thickBot="1" x14ac:dyDescent="0.3">
      <c r="B39" s="522"/>
      <c r="C39" s="526"/>
      <c r="D39" s="229" t="s">
        <v>6</v>
      </c>
      <c r="E39" s="40" t="s">
        <v>904</v>
      </c>
      <c r="F39" s="274" t="s">
        <v>904</v>
      </c>
      <c r="G39" s="40" t="s">
        <v>904</v>
      </c>
      <c r="H39" s="274" t="s">
        <v>904</v>
      </c>
      <c r="I39" s="40" t="s">
        <v>901</v>
      </c>
      <c r="J39" s="274" t="s">
        <v>901</v>
      </c>
      <c r="K39" s="40" t="s">
        <v>904</v>
      </c>
      <c r="L39" s="274" t="s">
        <v>904</v>
      </c>
      <c r="M39" s="40" t="s">
        <v>904</v>
      </c>
      <c r="N39" s="274" t="s">
        <v>904</v>
      </c>
      <c r="O39" s="40" t="s">
        <v>904</v>
      </c>
      <c r="P39" s="274" t="s">
        <v>904</v>
      </c>
      <c r="Q39" s="40" t="s">
        <v>904</v>
      </c>
      <c r="R39" s="274" t="s">
        <v>904</v>
      </c>
      <c r="S39" s="40" t="s">
        <v>904</v>
      </c>
      <c r="T39" s="274" t="s">
        <v>904</v>
      </c>
      <c r="U39" s="40" t="s">
        <v>904</v>
      </c>
      <c r="V39" s="274" t="s">
        <v>904</v>
      </c>
      <c r="W39" s="40" t="s">
        <v>901</v>
      </c>
      <c r="X39" s="274" t="s">
        <v>904</v>
      </c>
      <c r="Y39" s="40" t="s">
        <v>904</v>
      </c>
      <c r="Z39" s="274" t="s">
        <v>904</v>
      </c>
      <c r="AA39" s="40" t="s">
        <v>904</v>
      </c>
      <c r="AB39" s="274" t="s">
        <v>905</v>
      </c>
      <c r="AC39" s="40" t="s">
        <v>904</v>
      </c>
      <c r="AD39" s="274" t="s">
        <v>904</v>
      </c>
      <c r="AE39" s="40" t="s">
        <v>904</v>
      </c>
      <c r="AF39" s="274" t="s">
        <v>901</v>
      </c>
      <c r="AG39" s="40" t="s">
        <v>904</v>
      </c>
      <c r="AH39" s="274" t="s">
        <v>904</v>
      </c>
      <c r="AI39" s="40" t="s">
        <v>904</v>
      </c>
      <c r="AJ39" s="274" t="s">
        <v>904</v>
      </c>
      <c r="AK39" s="40" t="s">
        <v>904</v>
      </c>
      <c r="AL39" s="274" t="s">
        <v>904</v>
      </c>
      <c r="AM39" s="40" t="s">
        <v>904</v>
      </c>
      <c r="AN39" s="274" t="s">
        <v>904</v>
      </c>
      <c r="AO39" s="40" t="s">
        <v>904</v>
      </c>
      <c r="AP39" s="274" t="s">
        <v>904</v>
      </c>
      <c r="AQ39" s="40" t="s">
        <v>904</v>
      </c>
      <c r="AR39" s="274" t="s">
        <v>904</v>
      </c>
      <c r="AS39" s="40" t="s">
        <v>904</v>
      </c>
      <c r="AT39" s="274" t="s">
        <v>904</v>
      </c>
      <c r="AU39" s="40" t="s">
        <v>904</v>
      </c>
      <c r="AV39" s="274" t="s">
        <v>904</v>
      </c>
      <c r="AW39" s="40" t="s">
        <v>904</v>
      </c>
      <c r="AX39" s="274" t="s">
        <v>904</v>
      </c>
      <c r="AY39" s="40" t="s">
        <v>904</v>
      </c>
      <c r="AZ39" s="274" t="s">
        <v>902</v>
      </c>
      <c r="BA39" s="40" t="s">
        <v>904</v>
      </c>
      <c r="BB39" s="274" t="s">
        <v>904</v>
      </c>
      <c r="BC39" s="40" t="s">
        <v>904</v>
      </c>
      <c r="BD39" s="274" t="s">
        <v>904</v>
      </c>
      <c r="BE39" s="40" t="s">
        <v>904</v>
      </c>
      <c r="BF39" s="274" t="s">
        <v>904</v>
      </c>
      <c r="BG39" s="40" t="s">
        <v>904</v>
      </c>
      <c r="BH39" s="274" t="s">
        <v>904</v>
      </c>
      <c r="BI39" s="40" t="s">
        <v>904</v>
      </c>
      <c r="BJ39" s="274" t="s">
        <v>904</v>
      </c>
      <c r="BK39" s="40" t="s">
        <v>904</v>
      </c>
      <c r="BL39" s="274" t="s">
        <v>904</v>
      </c>
      <c r="BM39" s="40" t="s">
        <v>904</v>
      </c>
      <c r="BN39" s="274" t="s">
        <v>904</v>
      </c>
      <c r="BO39" s="40" t="s">
        <v>904</v>
      </c>
      <c r="BP39" s="274" t="s">
        <v>904</v>
      </c>
      <c r="BQ39" s="40" t="s">
        <v>904</v>
      </c>
      <c r="BR39" s="274" t="s">
        <v>904</v>
      </c>
      <c r="BS39" s="40" t="s">
        <v>904</v>
      </c>
      <c r="BT39" s="274" t="s">
        <v>904</v>
      </c>
      <c r="BU39" s="40" t="s">
        <v>904</v>
      </c>
      <c r="BV39" s="274" t="s">
        <v>901</v>
      </c>
      <c r="BW39" s="40" t="s">
        <v>904</v>
      </c>
      <c r="BX39" s="274" t="s">
        <v>904</v>
      </c>
      <c r="BY39" s="40" t="s">
        <v>904</v>
      </c>
      <c r="BZ39" s="274" t="s">
        <v>904</v>
      </c>
      <c r="CA39" s="40" t="s">
        <v>905</v>
      </c>
      <c r="CB39" s="274" t="s">
        <v>904</v>
      </c>
      <c r="CC39" s="40" t="s">
        <v>904</v>
      </c>
      <c r="CD39" s="274" t="s">
        <v>904</v>
      </c>
      <c r="CE39" s="40" t="s">
        <v>901</v>
      </c>
      <c r="CF39" s="274" t="s">
        <v>904</v>
      </c>
      <c r="CG39" s="40" t="s">
        <v>904</v>
      </c>
      <c r="CH39" s="274" t="s">
        <v>904</v>
      </c>
      <c r="CI39" s="40" t="s">
        <v>904</v>
      </c>
      <c r="CJ39" s="274" t="s">
        <v>904</v>
      </c>
      <c r="CK39" s="40" t="s">
        <v>904</v>
      </c>
      <c r="CL39" s="274" t="s">
        <v>904</v>
      </c>
      <c r="CM39" s="40" t="s">
        <v>904</v>
      </c>
      <c r="CN39" s="274" t="s">
        <v>904</v>
      </c>
      <c r="CO39" s="40" t="s">
        <v>904</v>
      </c>
      <c r="CP39" s="274" t="s">
        <v>904</v>
      </c>
      <c r="CQ39" s="40" t="s">
        <v>904</v>
      </c>
      <c r="CR39" s="274"/>
      <c r="CS39" s="40"/>
      <c r="CT39" s="274"/>
      <c r="CU39" s="40"/>
      <c r="CV39" s="274"/>
      <c r="CW39" s="40"/>
      <c r="CX39" s="274"/>
      <c r="CY39" s="40"/>
      <c r="CZ39" s="274"/>
    </row>
    <row r="40" spans="2:104" ht="18" customHeight="1" x14ac:dyDescent="0.25">
      <c r="B40" s="518" t="s">
        <v>16</v>
      </c>
      <c r="C40" s="524"/>
      <c r="D40" s="41" t="s">
        <v>324</v>
      </c>
      <c r="E40" s="42" t="s">
        <v>906</v>
      </c>
      <c r="F40" s="43" t="s">
        <v>906</v>
      </c>
      <c r="G40" s="42" t="s">
        <v>906</v>
      </c>
      <c r="H40" s="43" t="s">
        <v>906</v>
      </c>
      <c r="I40" s="42" t="s">
        <v>906</v>
      </c>
      <c r="J40" s="43" t="s">
        <v>906</v>
      </c>
      <c r="K40" s="42" t="s">
        <v>906</v>
      </c>
      <c r="L40" s="43" t="s">
        <v>906</v>
      </c>
      <c r="M40" s="42" t="s">
        <v>906</v>
      </c>
      <c r="N40" s="43" t="s">
        <v>906</v>
      </c>
      <c r="O40" s="42" t="s">
        <v>906</v>
      </c>
      <c r="P40" s="43" t="s">
        <v>906</v>
      </c>
      <c r="Q40" s="42" t="s">
        <v>906</v>
      </c>
      <c r="R40" s="43" t="s">
        <v>906</v>
      </c>
      <c r="S40" s="42" t="s">
        <v>906</v>
      </c>
      <c r="T40" s="43" t="s">
        <v>906</v>
      </c>
      <c r="U40" s="42" t="s">
        <v>906</v>
      </c>
      <c r="V40" s="43" t="s">
        <v>906</v>
      </c>
      <c r="W40" s="42" t="s">
        <v>906</v>
      </c>
      <c r="X40" s="43" t="s">
        <v>906</v>
      </c>
      <c r="Y40" s="42" t="s">
        <v>906</v>
      </c>
      <c r="Z40" s="43" t="s">
        <v>906</v>
      </c>
      <c r="AA40" s="42" t="s">
        <v>906</v>
      </c>
      <c r="AB40" s="43" t="s">
        <v>906</v>
      </c>
      <c r="AC40" s="42" t="s">
        <v>906</v>
      </c>
      <c r="AD40" s="43" t="s">
        <v>906</v>
      </c>
      <c r="AE40" s="42" t="s">
        <v>906</v>
      </c>
      <c r="AF40" s="43" t="s">
        <v>906</v>
      </c>
      <c r="AG40" s="42" t="s">
        <v>906</v>
      </c>
      <c r="AH40" s="43" t="s">
        <v>906</v>
      </c>
      <c r="AI40" s="42" t="s">
        <v>906</v>
      </c>
      <c r="AJ40" s="43" t="s">
        <v>906</v>
      </c>
      <c r="AK40" s="42" t="s">
        <v>906</v>
      </c>
      <c r="AL40" s="43" t="s">
        <v>906</v>
      </c>
      <c r="AM40" s="42" t="s">
        <v>906</v>
      </c>
      <c r="AN40" s="43" t="s">
        <v>906</v>
      </c>
      <c r="AO40" s="42" t="s">
        <v>906</v>
      </c>
      <c r="AP40" s="43" t="s">
        <v>906</v>
      </c>
      <c r="AQ40" s="42" t="s">
        <v>906</v>
      </c>
      <c r="AR40" s="43" t="s">
        <v>906</v>
      </c>
      <c r="AS40" s="42" t="s">
        <v>906</v>
      </c>
      <c r="AT40" s="43" t="s">
        <v>906</v>
      </c>
      <c r="AU40" s="42" t="s">
        <v>906</v>
      </c>
      <c r="AV40" s="43" t="s">
        <v>906</v>
      </c>
      <c r="AW40" s="42" t="s">
        <v>906</v>
      </c>
      <c r="AX40" s="43" t="s">
        <v>906</v>
      </c>
      <c r="AY40" s="42" t="s">
        <v>906</v>
      </c>
      <c r="AZ40" s="43" t="s">
        <v>906</v>
      </c>
      <c r="BA40" s="42" t="s">
        <v>906</v>
      </c>
      <c r="BB40" s="43" t="s">
        <v>906</v>
      </c>
      <c r="BC40" s="42" t="s">
        <v>906</v>
      </c>
      <c r="BD40" s="43" t="s">
        <v>906</v>
      </c>
      <c r="BE40" s="42" t="s">
        <v>906</v>
      </c>
      <c r="BF40" s="43" t="s">
        <v>906</v>
      </c>
      <c r="BG40" s="42" t="s">
        <v>906</v>
      </c>
      <c r="BH40" s="43" t="s">
        <v>906</v>
      </c>
      <c r="BI40" s="42" t="s">
        <v>906</v>
      </c>
      <c r="BJ40" s="43" t="s">
        <v>906</v>
      </c>
      <c r="BK40" s="42" t="s">
        <v>906</v>
      </c>
      <c r="BL40" s="43" t="s">
        <v>906</v>
      </c>
      <c r="BM40" s="42" t="s">
        <v>906</v>
      </c>
      <c r="BN40" s="43" t="s">
        <v>906</v>
      </c>
      <c r="BO40" s="42" t="s">
        <v>906</v>
      </c>
      <c r="BP40" s="43" t="s">
        <v>906</v>
      </c>
      <c r="BQ40" s="42" t="s">
        <v>906</v>
      </c>
      <c r="BR40" s="43" t="s">
        <v>906</v>
      </c>
      <c r="BS40" s="42" t="s">
        <v>906</v>
      </c>
      <c r="BT40" s="43" t="s">
        <v>906</v>
      </c>
      <c r="BU40" s="42" t="s">
        <v>906</v>
      </c>
      <c r="BV40" s="43" t="s">
        <v>906</v>
      </c>
      <c r="BW40" s="42" t="s">
        <v>906</v>
      </c>
      <c r="BX40" s="43" t="s">
        <v>906</v>
      </c>
      <c r="BY40" s="42" t="s">
        <v>906</v>
      </c>
      <c r="BZ40" s="43" t="s">
        <v>906</v>
      </c>
      <c r="CA40" s="42" t="s">
        <v>906</v>
      </c>
      <c r="CB40" s="43" t="s">
        <v>906</v>
      </c>
      <c r="CC40" s="42" t="s">
        <v>906</v>
      </c>
      <c r="CD40" s="43" t="s">
        <v>906</v>
      </c>
      <c r="CE40" s="42" t="s">
        <v>906</v>
      </c>
      <c r="CF40" s="43" t="s">
        <v>906</v>
      </c>
      <c r="CG40" s="42" t="s">
        <v>906</v>
      </c>
      <c r="CH40" s="43" t="s">
        <v>906</v>
      </c>
      <c r="CI40" s="42" t="s">
        <v>906</v>
      </c>
      <c r="CJ40" s="43" t="s">
        <v>906</v>
      </c>
      <c r="CK40" s="42" t="s">
        <v>906</v>
      </c>
      <c r="CL40" s="43" t="s">
        <v>906</v>
      </c>
      <c r="CM40" s="42" t="s">
        <v>906</v>
      </c>
      <c r="CN40" s="43" t="s">
        <v>906</v>
      </c>
      <c r="CO40" s="42" t="s">
        <v>906</v>
      </c>
      <c r="CP40" s="43" t="s">
        <v>906</v>
      </c>
      <c r="CQ40" s="42" t="s">
        <v>906</v>
      </c>
      <c r="CR40" s="43"/>
      <c r="CS40" s="42"/>
      <c r="CT40" s="43"/>
      <c r="CU40" s="42"/>
      <c r="CV40" s="43"/>
      <c r="CW40" s="42"/>
      <c r="CX40" s="43"/>
      <c r="CY40" s="42"/>
      <c r="CZ40" s="43"/>
    </row>
    <row r="41" spans="2:104" ht="18" customHeight="1" x14ac:dyDescent="0.25">
      <c r="B41" s="520"/>
      <c r="C41" s="525"/>
      <c r="D41" s="44" t="s">
        <v>111</v>
      </c>
      <c r="E41" s="45" t="s">
        <v>907</v>
      </c>
      <c r="F41" s="46" t="s">
        <v>907</v>
      </c>
      <c r="G41" s="45" t="s">
        <v>907</v>
      </c>
      <c r="H41" s="46" t="s">
        <v>907</v>
      </c>
      <c r="I41" s="45" t="s">
        <v>907</v>
      </c>
      <c r="J41" s="46" t="s">
        <v>907</v>
      </c>
      <c r="K41" s="45" t="s">
        <v>907</v>
      </c>
      <c r="L41" s="46" t="s">
        <v>907</v>
      </c>
      <c r="M41" s="45" t="s">
        <v>907</v>
      </c>
      <c r="N41" s="46" t="s">
        <v>907</v>
      </c>
      <c r="O41" s="45" t="s">
        <v>907</v>
      </c>
      <c r="P41" s="46" t="s">
        <v>907</v>
      </c>
      <c r="Q41" s="45" t="s">
        <v>907</v>
      </c>
      <c r="R41" s="46" t="s">
        <v>907</v>
      </c>
      <c r="S41" s="45" t="s">
        <v>907</v>
      </c>
      <c r="T41" s="46" t="s">
        <v>907</v>
      </c>
      <c r="U41" s="45" t="s">
        <v>907</v>
      </c>
      <c r="V41" s="46" t="s">
        <v>907</v>
      </c>
      <c r="W41" s="45" t="s">
        <v>907</v>
      </c>
      <c r="X41" s="46" t="s">
        <v>907</v>
      </c>
      <c r="Y41" s="45" t="s">
        <v>907</v>
      </c>
      <c r="Z41" s="46" t="s">
        <v>907</v>
      </c>
      <c r="AA41" s="45" t="s">
        <v>907</v>
      </c>
      <c r="AB41" s="46" t="s">
        <v>907</v>
      </c>
      <c r="AC41" s="45" t="s">
        <v>907</v>
      </c>
      <c r="AD41" s="46" t="s">
        <v>907</v>
      </c>
      <c r="AE41" s="45" t="s">
        <v>907</v>
      </c>
      <c r="AF41" s="46" t="s">
        <v>907</v>
      </c>
      <c r="AG41" s="45" t="s">
        <v>907</v>
      </c>
      <c r="AH41" s="46" t="s">
        <v>907</v>
      </c>
      <c r="AI41" s="45" t="s">
        <v>907</v>
      </c>
      <c r="AJ41" s="46" t="s">
        <v>907</v>
      </c>
      <c r="AK41" s="45" t="s">
        <v>907</v>
      </c>
      <c r="AL41" s="46" t="s">
        <v>907</v>
      </c>
      <c r="AM41" s="45" t="s">
        <v>907</v>
      </c>
      <c r="AN41" s="46" t="s">
        <v>907</v>
      </c>
      <c r="AO41" s="45" t="s">
        <v>907</v>
      </c>
      <c r="AP41" s="46" t="s">
        <v>907</v>
      </c>
      <c r="AQ41" s="45" t="s">
        <v>907</v>
      </c>
      <c r="AR41" s="46" t="s">
        <v>907</v>
      </c>
      <c r="AS41" s="45" t="s">
        <v>907</v>
      </c>
      <c r="AT41" s="46" t="s">
        <v>907</v>
      </c>
      <c r="AU41" s="45" t="s">
        <v>907</v>
      </c>
      <c r="AV41" s="46" t="s">
        <v>907</v>
      </c>
      <c r="AW41" s="45" t="s">
        <v>907</v>
      </c>
      <c r="AX41" s="46" t="s">
        <v>907</v>
      </c>
      <c r="AY41" s="45" t="s">
        <v>907</v>
      </c>
      <c r="AZ41" s="46" t="s">
        <v>907</v>
      </c>
      <c r="BA41" s="45" t="s">
        <v>907</v>
      </c>
      <c r="BB41" s="46" t="s">
        <v>907</v>
      </c>
      <c r="BC41" s="45" t="s">
        <v>907</v>
      </c>
      <c r="BD41" s="46" t="s">
        <v>907</v>
      </c>
      <c r="BE41" s="45" t="s">
        <v>907</v>
      </c>
      <c r="BF41" s="46" t="s">
        <v>907</v>
      </c>
      <c r="BG41" s="45" t="s">
        <v>907</v>
      </c>
      <c r="BH41" s="46" t="s">
        <v>907</v>
      </c>
      <c r="BI41" s="45" t="s">
        <v>907</v>
      </c>
      <c r="BJ41" s="46" t="s">
        <v>907</v>
      </c>
      <c r="BK41" s="45" t="s">
        <v>907</v>
      </c>
      <c r="BL41" s="46" t="s">
        <v>907</v>
      </c>
      <c r="BM41" s="45" t="s">
        <v>907</v>
      </c>
      <c r="BN41" s="46" t="s">
        <v>907</v>
      </c>
      <c r="BO41" s="45" t="s">
        <v>907</v>
      </c>
      <c r="BP41" s="46" t="s">
        <v>907</v>
      </c>
      <c r="BQ41" s="45" t="s">
        <v>907</v>
      </c>
      <c r="BR41" s="46" t="s">
        <v>907</v>
      </c>
      <c r="BS41" s="45" t="s">
        <v>907</v>
      </c>
      <c r="BT41" s="46" t="s">
        <v>907</v>
      </c>
      <c r="BU41" s="45" t="s">
        <v>907</v>
      </c>
      <c r="BV41" s="46" t="s">
        <v>907</v>
      </c>
      <c r="BW41" s="45" t="s">
        <v>907</v>
      </c>
      <c r="BX41" s="46" t="s">
        <v>907</v>
      </c>
      <c r="BY41" s="45" t="s">
        <v>907</v>
      </c>
      <c r="BZ41" s="46" t="s">
        <v>907</v>
      </c>
      <c r="CA41" s="45" t="s">
        <v>907</v>
      </c>
      <c r="CB41" s="46" t="s">
        <v>907</v>
      </c>
      <c r="CC41" s="45" t="s">
        <v>907</v>
      </c>
      <c r="CD41" s="46" t="s">
        <v>907</v>
      </c>
      <c r="CE41" s="45" t="s">
        <v>907</v>
      </c>
      <c r="CF41" s="46" t="s">
        <v>907</v>
      </c>
      <c r="CG41" s="45" t="s">
        <v>907</v>
      </c>
      <c r="CH41" s="46" t="s">
        <v>907</v>
      </c>
      <c r="CI41" s="45" t="s">
        <v>907</v>
      </c>
      <c r="CJ41" s="46" t="s">
        <v>907</v>
      </c>
      <c r="CK41" s="45" t="s">
        <v>907</v>
      </c>
      <c r="CL41" s="46" t="s">
        <v>907</v>
      </c>
      <c r="CM41" s="45" t="s">
        <v>907</v>
      </c>
      <c r="CN41" s="46" t="s">
        <v>907</v>
      </c>
      <c r="CO41" s="45" t="s">
        <v>907</v>
      </c>
      <c r="CP41" s="46" t="s">
        <v>907</v>
      </c>
      <c r="CQ41" s="45" t="s">
        <v>907</v>
      </c>
      <c r="CR41" s="46"/>
      <c r="CS41" s="45"/>
      <c r="CT41" s="46"/>
      <c r="CU41" s="45"/>
      <c r="CV41" s="46"/>
      <c r="CW41" s="45"/>
      <c r="CX41" s="46"/>
      <c r="CY41" s="45"/>
      <c r="CZ41" s="46"/>
    </row>
    <row r="42" spans="2:104" ht="18" customHeight="1" x14ac:dyDescent="0.25">
      <c r="B42" s="520"/>
      <c r="C42" s="525"/>
      <c r="D42" s="44" t="s">
        <v>57</v>
      </c>
      <c r="E42" s="45" t="s">
        <v>908</v>
      </c>
      <c r="F42" s="46" t="s">
        <v>908</v>
      </c>
      <c r="G42" s="45" t="s">
        <v>908</v>
      </c>
      <c r="H42" s="46" t="s">
        <v>908</v>
      </c>
      <c r="I42" s="45" t="s">
        <v>908</v>
      </c>
      <c r="J42" s="46" t="s">
        <v>908</v>
      </c>
      <c r="K42" s="45" t="s">
        <v>908</v>
      </c>
      <c r="L42" s="46" t="s">
        <v>908</v>
      </c>
      <c r="M42" s="45" t="s">
        <v>908</v>
      </c>
      <c r="N42" s="46" t="s">
        <v>908</v>
      </c>
      <c r="O42" s="45" t="s">
        <v>908</v>
      </c>
      <c r="P42" s="46" t="s">
        <v>908</v>
      </c>
      <c r="Q42" s="45" t="s">
        <v>908</v>
      </c>
      <c r="R42" s="46" t="s">
        <v>908</v>
      </c>
      <c r="S42" s="45" t="s">
        <v>908</v>
      </c>
      <c r="T42" s="46" t="s">
        <v>908</v>
      </c>
      <c r="U42" s="45" t="s">
        <v>908</v>
      </c>
      <c r="V42" s="46" t="s">
        <v>908</v>
      </c>
      <c r="W42" s="45" t="s">
        <v>908</v>
      </c>
      <c r="X42" s="46" t="s">
        <v>908</v>
      </c>
      <c r="Y42" s="45" t="s">
        <v>908</v>
      </c>
      <c r="Z42" s="46" t="s">
        <v>908</v>
      </c>
      <c r="AA42" s="45" t="s">
        <v>908</v>
      </c>
      <c r="AB42" s="46" t="s">
        <v>908</v>
      </c>
      <c r="AC42" s="45" t="s">
        <v>908</v>
      </c>
      <c r="AD42" s="46" t="s">
        <v>908</v>
      </c>
      <c r="AE42" s="45" t="s">
        <v>908</v>
      </c>
      <c r="AF42" s="46" t="s">
        <v>908</v>
      </c>
      <c r="AG42" s="45" t="s">
        <v>908</v>
      </c>
      <c r="AH42" s="46" t="s">
        <v>908</v>
      </c>
      <c r="AI42" s="45" t="s">
        <v>908</v>
      </c>
      <c r="AJ42" s="46" t="s">
        <v>908</v>
      </c>
      <c r="AK42" s="45" t="s">
        <v>908</v>
      </c>
      <c r="AL42" s="46" t="s">
        <v>908</v>
      </c>
      <c r="AM42" s="45" t="s">
        <v>908</v>
      </c>
      <c r="AN42" s="46" t="s">
        <v>908</v>
      </c>
      <c r="AO42" s="45" t="s">
        <v>908</v>
      </c>
      <c r="AP42" s="46" t="s">
        <v>908</v>
      </c>
      <c r="AQ42" s="45" t="s">
        <v>908</v>
      </c>
      <c r="AR42" s="46" t="s">
        <v>908</v>
      </c>
      <c r="AS42" s="45" t="s">
        <v>908</v>
      </c>
      <c r="AT42" s="46" t="s">
        <v>908</v>
      </c>
      <c r="AU42" s="45" t="s">
        <v>908</v>
      </c>
      <c r="AV42" s="46" t="s">
        <v>908</v>
      </c>
      <c r="AW42" s="45" t="s">
        <v>908</v>
      </c>
      <c r="AX42" s="46" t="s">
        <v>908</v>
      </c>
      <c r="AY42" s="45" t="s">
        <v>908</v>
      </c>
      <c r="AZ42" s="46" t="s">
        <v>908</v>
      </c>
      <c r="BA42" s="45" t="s">
        <v>908</v>
      </c>
      <c r="BB42" s="46" t="s">
        <v>908</v>
      </c>
      <c r="BC42" s="45" t="s">
        <v>908</v>
      </c>
      <c r="BD42" s="46" t="s">
        <v>908</v>
      </c>
      <c r="BE42" s="45" t="s">
        <v>908</v>
      </c>
      <c r="BF42" s="46" t="s">
        <v>908</v>
      </c>
      <c r="BG42" s="45" t="s">
        <v>908</v>
      </c>
      <c r="BH42" s="46" t="s">
        <v>908</v>
      </c>
      <c r="BI42" s="45" t="s">
        <v>908</v>
      </c>
      <c r="BJ42" s="46" t="s">
        <v>908</v>
      </c>
      <c r="BK42" s="45" t="s">
        <v>908</v>
      </c>
      <c r="BL42" s="46" t="s">
        <v>908</v>
      </c>
      <c r="BM42" s="45" t="s">
        <v>908</v>
      </c>
      <c r="BN42" s="46" t="s">
        <v>908</v>
      </c>
      <c r="BO42" s="45" t="s">
        <v>908</v>
      </c>
      <c r="BP42" s="46" t="s">
        <v>908</v>
      </c>
      <c r="BQ42" s="45" t="s">
        <v>908</v>
      </c>
      <c r="BR42" s="46" t="s">
        <v>908</v>
      </c>
      <c r="BS42" s="45" t="s">
        <v>908</v>
      </c>
      <c r="BT42" s="46" t="s">
        <v>908</v>
      </c>
      <c r="BU42" s="45" t="s">
        <v>908</v>
      </c>
      <c r="BV42" s="46" t="s">
        <v>908</v>
      </c>
      <c r="BW42" s="45" t="s">
        <v>908</v>
      </c>
      <c r="BX42" s="46" t="s">
        <v>908</v>
      </c>
      <c r="BY42" s="45" t="s">
        <v>908</v>
      </c>
      <c r="BZ42" s="46" t="s">
        <v>908</v>
      </c>
      <c r="CA42" s="45" t="s">
        <v>908</v>
      </c>
      <c r="CB42" s="46" t="s">
        <v>908</v>
      </c>
      <c r="CC42" s="45" t="s">
        <v>908</v>
      </c>
      <c r="CD42" s="46" t="s">
        <v>908</v>
      </c>
      <c r="CE42" s="45" t="s">
        <v>908</v>
      </c>
      <c r="CF42" s="46" t="s">
        <v>908</v>
      </c>
      <c r="CG42" s="45" t="s">
        <v>908</v>
      </c>
      <c r="CH42" s="46" t="s">
        <v>908</v>
      </c>
      <c r="CI42" s="45" t="s">
        <v>908</v>
      </c>
      <c r="CJ42" s="46" t="s">
        <v>908</v>
      </c>
      <c r="CK42" s="45" t="s">
        <v>908</v>
      </c>
      <c r="CL42" s="46" t="s">
        <v>908</v>
      </c>
      <c r="CM42" s="45" t="s">
        <v>908</v>
      </c>
      <c r="CN42" s="46" t="s">
        <v>908</v>
      </c>
      <c r="CO42" s="45" t="s">
        <v>908</v>
      </c>
      <c r="CP42" s="46" t="s">
        <v>908</v>
      </c>
      <c r="CQ42" s="45" t="s">
        <v>908</v>
      </c>
      <c r="CR42" s="46"/>
      <c r="CS42" s="45"/>
      <c r="CT42" s="46"/>
      <c r="CU42" s="45"/>
      <c r="CV42" s="46"/>
      <c r="CW42" s="45"/>
      <c r="CX42" s="46"/>
      <c r="CY42" s="45"/>
      <c r="CZ42" s="46"/>
    </row>
    <row r="43" spans="2:104" ht="18" customHeight="1" x14ac:dyDescent="0.25">
      <c r="B43" s="520"/>
      <c r="C43" s="525"/>
      <c r="D43" s="44" t="s">
        <v>112</v>
      </c>
      <c r="E43" s="45"/>
      <c r="F43" s="46"/>
      <c r="G43" s="45"/>
      <c r="H43" s="46"/>
      <c r="I43" s="45"/>
      <c r="J43" s="46"/>
      <c r="K43" s="45"/>
      <c r="L43" s="46"/>
      <c r="M43" s="45"/>
      <c r="N43" s="46"/>
      <c r="O43" s="45"/>
      <c r="P43" s="46"/>
      <c r="Q43" s="45"/>
      <c r="R43" s="46"/>
      <c r="S43" s="45"/>
      <c r="T43" s="46"/>
      <c r="U43" s="45"/>
      <c r="V43" s="46"/>
      <c r="W43" s="45"/>
      <c r="X43" s="46"/>
      <c r="Y43" s="45"/>
      <c r="Z43" s="46"/>
      <c r="AA43" s="45"/>
      <c r="AB43" s="46"/>
      <c r="AC43" s="45"/>
      <c r="AD43" s="46"/>
      <c r="AE43" s="45"/>
      <c r="AF43" s="46"/>
      <c r="AG43" s="45"/>
      <c r="AH43" s="46"/>
      <c r="AI43" s="45"/>
      <c r="AJ43" s="46"/>
      <c r="AK43" s="45"/>
      <c r="AL43" s="46"/>
      <c r="AM43" s="45"/>
      <c r="AN43" s="46"/>
      <c r="AO43" s="45"/>
      <c r="AP43" s="46"/>
      <c r="AQ43" s="45"/>
      <c r="AR43" s="46"/>
      <c r="AS43" s="45"/>
      <c r="AT43" s="46"/>
      <c r="AU43" s="45"/>
      <c r="AV43" s="46"/>
      <c r="AW43" s="45"/>
      <c r="AX43" s="46"/>
      <c r="AY43" s="45"/>
      <c r="AZ43" s="46"/>
      <c r="BA43" s="45"/>
      <c r="BB43" s="46"/>
      <c r="BC43" s="45"/>
      <c r="BD43" s="46"/>
      <c r="BE43" s="45"/>
      <c r="BF43" s="46"/>
      <c r="BG43" s="45"/>
      <c r="BH43" s="46"/>
      <c r="BI43" s="45"/>
      <c r="BJ43" s="46"/>
      <c r="BK43" s="45"/>
      <c r="BL43" s="46"/>
      <c r="BM43" s="45"/>
      <c r="BN43" s="46"/>
      <c r="BO43" s="45"/>
      <c r="BP43" s="46"/>
      <c r="BQ43" s="45"/>
      <c r="BR43" s="46"/>
      <c r="BS43" s="45"/>
      <c r="BT43" s="46"/>
      <c r="BU43" s="45"/>
      <c r="BV43" s="46"/>
      <c r="BW43" s="45"/>
      <c r="BX43" s="46"/>
      <c r="BY43" s="45"/>
      <c r="BZ43" s="46"/>
      <c r="CA43" s="45"/>
      <c r="CB43" s="46"/>
      <c r="CC43" s="45"/>
      <c r="CD43" s="46"/>
      <c r="CE43" s="45"/>
      <c r="CF43" s="46"/>
      <c r="CG43" s="45"/>
      <c r="CH43" s="46"/>
      <c r="CI43" s="45"/>
      <c r="CJ43" s="46"/>
      <c r="CK43" s="45"/>
      <c r="CL43" s="46"/>
      <c r="CM43" s="45"/>
      <c r="CN43" s="46"/>
      <c r="CO43" s="45"/>
      <c r="CP43" s="46"/>
      <c r="CQ43" s="45"/>
      <c r="CR43" s="46"/>
      <c r="CS43" s="45"/>
      <c r="CT43" s="46"/>
      <c r="CU43" s="45"/>
      <c r="CV43" s="46"/>
      <c r="CW43" s="45"/>
      <c r="CX43" s="46"/>
      <c r="CY43" s="45"/>
      <c r="CZ43" s="46"/>
    </row>
    <row r="44" spans="2:104" ht="18" customHeight="1" x14ac:dyDescent="0.25">
      <c r="B44" s="520"/>
      <c r="C44" s="525"/>
      <c r="D44" s="44" t="s">
        <v>17</v>
      </c>
      <c r="E44" s="45" t="s">
        <v>909</v>
      </c>
      <c r="F44" s="46" t="s">
        <v>909</v>
      </c>
      <c r="G44" s="45" t="s">
        <v>909</v>
      </c>
      <c r="H44" s="46" t="s">
        <v>909</v>
      </c>
      <c r="I44" s="45" t="s">
        <v>909</v>
      </c>
      <c r="J44" s="46" t="s">
        <v>909</v>
      </c>
      <c r="K44" s="45" t="s">
        <v>909</v>
      </c>
      <c r="L44" s="46" t="s">
        <v>909</v>
      </c>
      <c r="M44" s="45" t="s">
        <v>909</v>
      </c>
      <c r="N44" s="46" t="s">
        <v>909</v>
      </c>
      <c r="O44" s="45" t="s">
        <v>909</v>
      </c>
      <c r="P44" s="46" t="s">
        <v>909</v>
      </c>
      <c r="Q44" s="45" t="s">
        <v>909</v>
      </c>
      <c r="R44" s="46" t="s">
        <v>909</v>
      </c>
      <c r="S44" s="45" t="s">
        <v>909</v>
      </c>
      <c r="T44" s="46" t="s">
        <v>909</v>
      </c>
      <c r="U44" s="45" t="s">
        <v>909</v>
      </c>
      <c r="V44" s="46" t="s">
        <v>909</v>
      </c>
      <c r="W44" s="45" t="s">
        <v>909</v>
      </c>
      <c r="X44" s="46" t="s">
        <v>909</v>
      </c>
      <c r="Y44" s="45" t="s">
        <v>909</v>
      </c>
      <c r="Z44" s="46" t="s">
        <v>909</v>
      </c>
      <c r="AA44" s="45" t="s">
        <v>909</v>
      </c>
      <c r="AB44" s="46" t="s">
        <v>909</v>
      </c>
      <c r="AC44" s="45" t="s">
        <v>909</v>
      </c>
      <c r="AD44" s="46" t="s">
        <v>909</v>
      </c>
      <c r="AE44" s="45" t="s">
        <v>909</v>
      </c>
      <c r="AF44" s="46" t="s">
        <v>909</v>
      </c>
      <c r="AG44" s="45" t="s">
        <v>909</v>
      </c>
      <c r="AH44" s="46" t="s">
        <v>909</v>
      </c>
      <c r="AI44" s="45" t="s">
        <v>909</v>
      </c>
      <c r="AJ44" s="46" t="s">
        <v>909</v>
      </c>
      <c r="AK44" s="45" t="s">
        <v>909</v>
      </c>
      <c r="AL44" s="46" t="s">
        <v>909</v>
      </c>
      <c r="AM44" s="45" t="s">
        <v>909</v>
      </c>
      <c r="AN44" s="46" t="s">
        <v>909</v>
      </c>
      <c r="AO44" s="45" t="s">
        <v>909</v>
      </c>
      <c r="AP44" s="46" t="s">
        <v>909</v>
      </c>
      <c r="AQ44" s="45" t="s">
        <v>909</v>
      </c>
      <c r="AR44" s="46" t="s">
        <v>909</v>
      </c>
      <c r="AS44" s="45" t="s">
        <v>909</v>
      </c>
      <c r="AT44" s="46" t="s">
        <v>909</v>
      </c>
      <c r="AU44" s="45" t="s">
        <v>909</v>
      </c>
      <c r="AV44" s="46" t="s">
        <v>909</v>
      </c>
      <c r="AW44" s="45" t="s">
        <v>909</v>
      </c>
      <c r="AX44" s="46" t="s">
        <v>909</v>
      </c>
      <c r="AY44" s="45" t="s">
        <v>909</v>
      </c>
      <c r="AZ44" s="46" t="s">
        <v>909</v>
      </c>
      <c r="BA44" s="45" t="s">
        <v>909</v>
      </c>
      <c r="BB44" s="46" t="s">
        <v>909</v>
      </c>
      <c r="BC44" s="45" t="s">
        <v>909</v>
      </c>
      <c r="BD44" s="46" t="s">
        <v>909</v>
      </c>
      <c r="BE44" s="45" t="s">
        <v>909</v>
      </c>
      <c r="BF44" s="46" t="s">
        <v>909</v>
      </c>
      <c r="BG44" s="45" t="s">
        <v>909</v>
      </c>
      <c r="BH44" s="46" t="s">
        <v>909</v>
      </c>
      <c r="BI44" s="45" t="s">
        <v>909</v>
      </c>
      <c r="BJ44" s="46" t="s">
        <v>909</v>
      </c>
      <c r="BK44" s="45" t="s">
        <v>909</v>
      </c>
      <c r="BL44" s="46" t="s">
        <v>909</v>
      </c>
      <c r="BM44" s="45" t="s">
        <v>909</v>
      </c>
      <c r="BN44" s="46" t="s">
        <v>909</v>
      </c>
      <c r="BO44" s="45" t="s">
        <v>909</v>
      </c>
      <c r="BP44" s="46" t="s">
        <v>909</v>
      </c>
      <c r="BQ44" s="45" t="s">
        <v>909</v>
      </c>
      <c r="BR44" s="46" t="s">
        <v>909</v>
      </c>
      <c r="BS44" s="45" t="s">
        <v>909</v>
      </c>
      <c r="BT44" s="46" t="s">
        <v>909</v>
      </c>
      <c r="BU44" s="45" t="s">
        <v>909</v>
      </c>
      <c r="BV44" s="46" t="s">
        <v>909</v>
      </c>
      <c r="BW44" s="45" t="s">
        <v>909</v>
      </c>
      <c r="BX44" s="46" t="s">
        <v>909</v>
      </c>
      <c r="BY44" s="45" t="s">
        <v>909</v>
      </c>
      <c r="BZ44" s="46" t="s">
        <v>909</v>
      </c>
      <c r="CA44" s="45" t="s">
        <v>909</v>
      </c>
      <c r="CB44" s="46" t="s">
        <v>909</v>
      </c>
      <c r="CC44" s="45" t="s">
        <v>909</v>
      </c>
      <c r="CD44" s="46" t="s">
        <v>909</v>
      </c>
      <c r="CE44" s="45" t="s">
        <v>909</v>
      </c>
      <c r="CF44" s="46" t="s">
        <v>909</v>
      </c>
      <c r="CG44" s="45" t="s">
        <v>909</v>
      </c>
      <c r="CH44" s="46" t="s">
        <v>909</v>
      </c>
      <c r="CI44" s="45" t="s">
        <v>909</v>
      </c>
      <c r="CJ44" s="46" t="s">
        <v>909</v>
      </c>
      <c r="CK44" s="45" t="s">
        <v>909</v>
      </c>
      <c r="CL44" s="46" t="s">
        <v>909</v>
      </c>
      <c r="CM44" s="45" t="s">
        <v>909</v>
      </c>
      <c r="CN44" s="46" t="s">
        <v>909</v>
      </c>
      <c r="CO44" s="45" t="s">
        <v>909</v>
      </c>
      <c r="CP44" s="46" t="s">
        <v>909</v>
      </c>
      <c r="CQ44" s="45" t="s">
        <v>909</v>
      </c>
      <c r="CR44" s="46"/>
      <c r="CS44" s="45"/>
      <c r="CT44" s="46"/>
      <c r="CU44" s="45"/>
      <c r="CV44" s="46"/>
      <c r="CW44" s="45"/>
      <c r="CX44" s="46"/>
      <c r="CY44" s="45"/>
      <c r="CZ44" s="46"/>
    </row>
    <row r="45" spans="2:104" ht="18" customHeight="1" x14ac:dyDescent="0.25">
      <c r="B45" s="520"/>
      <c r="C45" s="525"/>
      <c r="D45" s="44" t="s">
        <v>7</v>
      </c>
      <c r="E45" s="45" t="s">
        <v>910</v>
      </c>
      <c r="F45" s="46" t="s">
        <v>910</v>
      </c>
      <c r="G45" s="45" t="s">
        <v>910</v>
      </c>
      <c r="H45" s="46" t="s">
        <v>910</v>
      </c>
      <c r="I45" s="45" t="s">
        <v>910</v>
      </c>
      <c r="J45" s="46" t="s">
        <v>910</v>
      </c>
      <c r="K45" s="45" t="s">
        <v>910</v>
      </c>
      <c r="L45" s="46" t="s">
        <v>910</v>
      </c>
      <c r="M45" s="45" t="s">
        <v>910</v>
      </c>
      <c r="N45" s="46" t="s">
        <v>910</v>
      </c>
      <c r="O45" s="45" t="s">
        <v>910</v>
      </c>
      <c r="P45" s="46" t="s">
        <v>910</v>
      </c>
      <c r="Q45" s="45" t="s">
        <v>910</v>
      </c>
      <c r="R45" s="46" t="s">
        <v>910</v>
      </c>
      <c r="S45" s="45" t="s">
        <v>910</v>
      </c>
      <c r="T45" s="46" t="s">
        <v>910</v>
      </c>
      <c r="U45" s="45" t="s">
        <v>910</v>
      </c>
      <c r="V45" s="46" t="s">
        <v>910</v>
      </c>
      <c r="W45" s="45" t="s">
        <v>910</v>
      </c>
      <c r="X45" s="46" t="s">
        <v>910</v>
      </c>
      <c r="Y45" s="45" t="s">
        <v>910</v>
      </c>
      <c r="Z45" s="46" t="s">
        <v>910</v>
      </c>
      <c r="AA45" s="45" t="s">
        <v>910</v>
      </c>
      <c r="AB45" s="46" t="s">
        <v>910</v>
      </c>
      <c r="AC45" s="45" t="s">
        <v>910</v>
      </c>
      <c r="AD45" s="46" t="s">
        <v>910</v>
      </c>
      <c r="AE45" s="45" t="s">
        <v>910</v>
      </c>
      <c r="AF45" s="46" t="s">
        <v>910</v>
      </c>
      <c r="AG45" s="45" t="s">
        <v>910</v>
      </c>
      <c r="AH45" s="46" t="s">
        <v>910</v>
      </c>
      <c r="AI45" s="45" t="s">
        <v>910</v>
      </c>
      <c r="AJ45" s="46" t="s">
        <v>910</v>
      </c>
      <c r="AK45" s="45" t="s">
        <v>910</v>
      </c>
      <c r="AL45" s="46" t="s">
        <v>910</v>
      </c>
      <c r="AM45" s="45" t="s">
        <v>910</v>
      </c>
      <c r="AN45" s="46" t="s">
        <v>910</v>
      </c>
      <c r="AO45" s="45" t="s">
        <v>910</v>
      </c>
      <c r="AP45" s="46" t="s">
        <v>910</v>
      </c>
      <c r="AQ45" s="45" t="s">
        <v>910</v>
      </c>
      <c r="AR45" s="46" t="s">
        <v>910</v>
      </c>
      <c r="AS45" s="45" t="s">
        <v>910</v>
      </c>
      <c r="AT45" s="46" t="s">
        <v>910</v>
      </c>
      <c r="AU45" s="45" t="s">
        <v>910</v>
      </c>
      <c r="AV45" s="46" t="s">
        <v>910</v>
      </c>
      <c r="AW45" s="45" t="s">
        <v>910</v>
      </c>
      <c r="AX45" s="46" t="s">
        <v>910</v>
      </c>
      <c r="AY45" s="45" t="s">
        <v>910</v>
      </c>
      <c r="AZ45" s="46" t="s">
        <v>910</v>
      </c>
      <c r="BA45" s="45" t="s">
        <v>910</v>
      </c>
      <c r="BB45" s="46" t="s">
        <v>910</v>
      </c>
      <c r="BC45" s="45" t="s">
        <v>910</v>
      </c>
      <c r="BD45" s="46" t="s">
        <v>910</v>
      </c>
      <c r="BE45" s="45" t="s">
        <v>910</v>
      </c>
      <c r="BF45" s="46" t="s">
        <v>910</v>
      </c>
      <c r="BG45" s="45" t="s">
        <v>910</v>
      </c>
      <c r="BH45" s="46" t="s">
        <v>910</v>
      </c>
      <c r="BI45" s="45" t="s">
        <v>910</v>
      </c>
      <c r="BJ45" s="46" t="s">
        <v>910</v>
      </c>
      <c r="BK45" s="45" t="s">
        <v>910</v>
      </c>
      <c r="BL45" s="46" t="s">
        <v>910</v>
      </c>
      <c r="BM45" s="45" t="s">
        <v>910</v>
      </c>
      <c r="BN45" s="46" t="s">
        <v>910</v>
      </c>
      <c r="BO45" s="45" t="s">
        <v>910</v>
      </c>
      <c r="BP45" s="46" t="s">
        <v>910</v>
      </c>
      <c r="BQ45" s="45" t="s">
        <v>910</v>
      </c>
      <c r="BR45" s="46" t="s">
        <v>910</v>
      </c>
      <c r="BS45" s="45" t="s">
        <v>910</v>
      </c>
      <c r="BT45" s="46" t="s">
        <v>910</v>
      </c>
      <c r="BU45" s="45" t="s">
        <v>910</v>
      </c>
      <c r="BV45" s="46" t="s">
        <v>910</v>
      </c>
      <c r="BW45" s="45" t="s">
        <v>910</v>
      </c>
      <c r="BX45" s="46" t="s">
        <v>910</v>
      </c>
      <c r="BY45" s="45" t="s">
        <v>910</v>
      </c>
      <c r="BZ45" s="46" t="s">
        <v>910</v>
      </c>
      <c r="CA45" s="45" t="s">
        <v>910</v>
      </c>
      <c r="CB45" s="46" t="s">
        <v>910</v>
      </c>
      <c r="CC45" s="45" t="s">
        <v>910</v>
      </c>
      <c r="CD45" s="46" t="s">
        <v>910</v>
      </c>
      <c r="CE45" s="45" t="s">
        <v>910</v>
      </c>
      <c r="CF45" s="46" t="s">
        <v>910</v>
      </c>
      <c r="CG45" s="45" t="s">
        <v>910</v>
      </c>
      <c r="CH45" s="46" t="s">
        <v>910</v>
      </c>
      <c r="CI45" s="45" t="s">
        <v>910</v>
      </c>
      <c r="CJ45" s="46" t="s">
        <v>910</v>
      </c>
      <c r="CK45" s="45" t="s">
        <v>910</v>
      </c>
      <c r="CL45" s="46" t="s">
        <v>910</v>
      </c>
      <c r="CM45" s="45" t="s">
        <v>910</v>
      </c>
      <c r="CN45" s="46" t="s">
        <v>910</v>
      </c>
      <c r="CO45" s="45" t="s">
        <v>910</v>
      </c>
      <c r="CP45" s="46" t="s">
        <v>910</v>
      </c>
      <c r="CQ45" s="45" t="s">
        <v>910</v>
      </c>
      <c r="CR45" s="46"/>
      <c r="CS45" s="45"/>
      <c r="CT45" s="46"/>
      <c r="CU45" s="45"/>
      <c r="CV45" s="46"/>
      <c r="CW45" s="45"/>
      <c r="CX45" s="46"/>
      <c r="CY45" s="45"/>
      <c r="CZ45" s="46"/>
    </row>
    <row r="46" spans="2:104" ht="18" customHeight="1" x14ac:dyDescent="0.25">
      <c r="B46" s="520"/>
      <c r="C46" s="525"/>
      <c r="D46" s="44" t="s">
        <v>113</v>
      </c>
      <c r="E46" s="45">
        <v>25</v>
      </c>
      <c r="F46" s="46">
        <v>1</v>
      </c>
      <c r="G46" s="45">
        <v>1</v>
      </c>
      <c r="H46" s="46">
        <v>22</v>
      </c>
      <c r="I46" s="45">
        <v>25</v>
      </c>
      <c r="J46" s="46">
        <v>25</v>
      </c>
      <c r="K46" s="45">
        <v>25</v>
      </c>
      <c r="L46" s="46">
        <v>26</v>
      </c>
      <c r="M46" s="45">
        <v>26</v>
      </c>
      <c r="N46" s="46">
        <v>26</v>
      </c>
      <c r="O46" s="45">
        <v>26</v>
      </c>
      <c r="P46" s="46">
        <v>26</v>
      </c>
      <c r="Q46" s="45">
        <v>25</v>
      </c>
      <c r="R46" s="46">
        <v>2</v>
      </c>
      <c r="S46" s="45">
        <v>20</v>
      </c>
      <c r="T46" s="46">
        <v>20</v>
      </c>
      <c r="U46" s="45">
        <v>20</v>
      </c>
      <c r="V46" s="46">
        <v>20</v>
      </c>
      <c r="W46" s="45">
        <v>2</v>
      </c>
      <c r="X46" s="46">
        <v>20</v>
      </c>
      <c r="Y46" s="45">
        <v>20</v>
      </c>
      <c r="Z46" s="46">
        <v>20</v>
      </c>
      <c r="AA46" s="45">
        <v>29</v>
      </c>
      <c r="AB46" s="46">
        <v>24</v>
      </c>
      <c r="AC46" s="45">
        <v>28</v>
      </c>
      <c r="AD46" s="46">
        <v>2</v>
      </c>
      <c r="AE46" s="45">
        <v>28</v>
      </c>
      <c r="AF46" s="46">
        <v>25</v>
      </c>
      <c r="AG46" s="45">
        <v>22</v>
      </c>
      <c r="AH46" s="46">
        <v>29</v>
      </c>
      <c r="AI46" s="45">
        <v>2</v>
      </c>
      <c r="AJ46" s="46">
        <v>24</v>
      </c>
      <c r="AK46" s="45">
        <v>25</v>
      </c>
      <c r="AL46" s="46">
        <v>29</v>
      </c>
      <c r="AM46" s="45">
        <v>23</v>
      </c>
      <c r="AN46" s="46">
        <v>23</v>
      </c>
      <c r="AO46" s="45">
        <v>23</v>
      </c>
      <c r="AP46" s="46">
        <v>30</v>
      </c>
      <c r="AQ46" s="45">
        <v>30</v>
      </c>
      <c r="AR46" s="46">
        <v>22</v>
      </c>
      <c r="AS46" s="45">
        <v>26</v>
      </c>
      <c r="AT46" s="46">
        <v>27</v>
      </c>
      <c r="AU46" s="45">
        <v>26</v>
      </c>
      <c r="AV46" s="46">
        <v>25</v>
      </c>
      <c r="AW46" s="45">
        <v>25</v>
      </c>
      <c r="AX46" s="46">
        <v>22</v>
      </c>
      <c r="AY46" s="45">
        <v>22</v>
      </c>
      <c r="AZ46" s="46">
        <v>30</v>
      </c>
      <c r="BA46" s="45">
        <v>30</v>
      </c>
      <c r="BB46" s="46">
        <v>22</v>
      </c>
      <c r="BC46" s="45">
        <v>24</v>
      </c>
      <c r="BD46" s="46">
        <v>5</v>
      </c>
      <c r="BE46" s="45">
        <v>22</v>
      </c>
      <c r="BF46" s="46">
        <v>28</v>
      </c>
      <c r="BG46" s="45">
        <v>28</v>
      </c>
      <c r="BH46" s="46">
        <v>1</v>
      </c>
      <c r="BI46" s="45">
        <v>1</v>
      </c>
      <c r="BJ46" s="46">
        <v>24</v>
      </c>
      <c r="BK46" s="45">
        <v>1</v>
      </c>
      <c r="BL46" s="46">
        <v>27</v>
      </c>
      <c r="BM46" s="45">
        <v>1</v>
      </c>
      <c r="BN46" s="46">
        <v>29</v>
      </c>
      <c r="BO46" s="45">
        <v>28</v>
      </c>
      <c r="BP46" s="46">
        <v>3</v>
      </c>
      <c r="BQ46" s="45"/>
      <c r="BR46" s="46">
        <v>5</v>
      </c>
      <c r="BS46" s="45">
        <v>5</v>
      </c>
      <c r="BT46" s="46">
        <v>26</v>
      </c>
      <c r="BU46" s="45"/>
      <c r="BV46" s="46">
        <v>22</v>
      </c>
      <c r="BW46" s="45">
        <v>22</v>
      </c>
      <c r="BX46" s="46"/>
      <c r="BY46" s="45"/>
      <c r="BZ46" s="46">
        <v>20</v>
      </c>
      <c r="CA46" s="45">
        <v>21</v>
      </c>
      <c r="CB46" s="46">
        <v>22</v>
      </c>
      <c r="CC46" s="45">
        <v>23</v>
      </c>
      <c r="CD46" s="46"/>
      <c r="CE46" s="45"/>
      <c r="CF46" s="46"/>
      <c r="CG46" s="45"/>
      <c r="CH46" s="46"/>
      <c r="CI46" s="45"/>
      <c r="CJ46" s="46"/>
      <c r="CK46" s="45"/>
      <c r="CL46" s="46">
        <v>15</v>
      </c>
      <c r="CM46" s="45">
        <v>2</v>
      </c>
      <c r="CN46" s="46">
        <v>5</v>
      </c>
      <c r="CO46" s="45"/>
      <c r="CP46" s="46"/>
      <c r="CQ46" s="45"/>
      <c r="CR46" s="46"/>
      <c r="CS46" s="45"/>
      <c r="CT46" s="46"/>
      <c r="CU46" s="45"/>
      <c r="CV46" s="46"/>
      <c r="CW46" s="45"/>
      <c r="CX46" s="46"/>
      <c r="CY46" s="45"/>
      <c r="CZ46" s="46"/>
    </row>
    <row r="47" spans="2:104" ht="18" customHeight="1" x14ac:dyDescent="0.25">
      <c r="B47" s="520"/>
      <c r="C47" s="525"/>
      <c r="D47" s="44" t="s">
        <v>18</v>
      </c>
      <c r="E47" s="45" t="s">
        <v>911</v>
      </c>
      <c r="F47" s="46" t="s">
        <v>911</v>
      </c>
      <c r="G47" s="45" t="s">
        <v>911</v>
      </c>
      <c r="H47" s="46" t="s">
        <v>911</v>
      </c>
      <c r="I47" s="45" t="s">
        <v>911</v>
      </c>
      <c r="J47" s="46" t="s">
        <v>911</v>
      </c>
      <c r="K47" s="45" t="s">
        <v>911</v>
      </c>
      <c r="L47" s="46" t="s">
        <v>911</v>
      </c>
      <c r="M47" s="45" t="s">
        <v>911</v>
      </c>
      <c r="N47" s="46" t="s">
        <v>911</v>
      </c>
      <c r="O47" s="45" t="s">
        <v>911</v>
      </c>
      <c r="P47" s="46" t="s">
        <v>911</v>
      </c>
      <c r="Q47" s="45" t="s">
        <v>911</v>
      </c>
      <c r="R47" s="46" t="s">
        <v>911</v>
      </c>
      <c r="S47" s="45" t="s">
        <v>911</v>
      </c>
      <c r="T47" s="46" t="s">
        <v>911</v>
      </c>
      <c r="U47" s="45" t="s">
        <v>911</v>
      </c>
      <c r="V47" s="46" t="s">
        <v>911</v>
      </c>
      <c r="W47" s="45" t="s">
        <v>911</v>
      </c>
      <c r="X47" s="46" t="s">
        <v>911</v>
      </c>
      <c r="Y47" s="45" t="s">
        <v>911</v>
      </c>
      <c r="Z47" s="46" t="s">
        <v>911</v>
      </c>
      <c r="AA47" s="45" t="s">
        <v>911</v>
      </c>
      <c r="AB47" s="46" t="s">
        <v>911</v>
      </c>
      <c r="AC47" s="45" t="s">
        <v>911</v>
      </c>
      <c r="AD47" s="46" t="s">
        <v>911</v>
      </c>
      <c r="AE47" s="45" t="s">
        <v>911</v>
      </c>
      <c r="AF47" s="46" t="s">
        <v>911</v>
      </c>
      <c r="AG47" s="45" t="s">
        <v>911</v>
      </c>
      <c r="AH47" s="46" t="s">
        <v>911</v>
      </c>
      <c r="AI47" s="45" t="s">
        <v>911</v>
      </c>
      <c r="AJ47" s="46" t="s">
        <v>911</v>
      </c>
      <c r="AK47" s="45" t="s">
        <v>911</v>
      </c>
      <c r="AL47" s="46" t="s">
        <v>911</v>
      </c>
      <c r="AM47" s="45" t="s">
        <v>911</v>
      </c>
      <c r="AN47" s="46" t="s">
        <v>911</v>
      </c>
      <c r="AO47" s="45" t="s">
        <v>911</v>
      </c>
      <c r="AP47" s="46" t="s">
        <v>911</v>
      </c>
      <c r="AQ47" s="45" t="s">
        <v>911</v>
      </c>
      <c r="AR47" s="46" t="s">
        <v>911</v>
      </c>
      <c r="AS47" s="45" t="s">
        <v>911</v>
      </c>
      <c r="AT47" s="46" t="s">
        <v>911</v>
      </c>
      <c r="AU47" s="45" t="s">
        <v>911</v>
      </c>
      <c r="AV47" s="46" t="s">
        <v>911</v>
      </c>
      <c r="AW47" s="45" t="s">
        <v>911</v>
      </c>
      <c r="AX47" s="46" t="s">
        <v>911</v>
      </c>
      <c r="AY47" s="45" t="s">
        <v>911</v>
      </c>
      <c r="AZ47" s="46" t="s">
        <v>911</v>
      </c>
      <c r="BA47" s="45" t="s">
        <v>911</v>
      </c>
      <c r="BB47" s="46" t="s">
        <v>911</v>
      </c>
      <c r="BC47" s="45" t="s">
        <v>911</v>
      </c>
      <c r="BD47" s="46" t="s">
        <v>911</v>
      </c>
      <c r="BE47" s="45" t="s">
        <v>911</v>
      </c>
      <c r="BF47" s="46" t="s">
        <v>911</v>
      </c>
      <c r="BG47" s="45" t="s">
        <v>911</v>
      </c>
      <c r="BH47" s="46" t="s">
        <v>911</v>
      </c>
      <c r="BI47" s="45" t="s">
        <v>911</v>
      </c>
      <c r="BJ47" s="46" t="s">
        <v>912</v>
      </c>
      <c r="BK47" s="45" t="s">
        <v>912</v>
      </c>
      <c r="BL47" s="46" t="s">
        <v>912</v>
      </c>
      <c r="BM47" s="45" t="s">
        <v>912</v>
      </c>
      <c r="BN47" s="46" t="s">
        <v>912</v>
      </c>
      <c r="BO47" s="45" t="s">
        <v>912</v>
      </c>
      <c r="BP47" s="46" t="s">
        <v>912</v>
      </c>
      <c r="BQ47" s="45" t="s">
        <v>912</v>
      </c>
      <c r="BR47" s="46" t="s">
        <v>912</v>
      </c>
      <c r="BS47" s="45" t="s">
        <v>912</v>
      </c>
      <c r="BT47" s="46" t="s">
        <v>912</v>
      </c>
      <c r="BU47" s="45" t="s">
        <v>912</v>
      </c>
      <c r="BV47" s="46" t="s">
        <v>912</v>
      </c>
      <c r="BW47" s="45" t="s">
        <v>912</v>
      </c>
      <c r="BX47" s="46" t="s">
        <v>912</v>
      </c>
      <c r="BY47" s="45" t="s">
        <v>912</v>
      </c>
      <c r="BZ47" s="46" t="s">
        <v>912</v>
      </c>
      <c r="CA47" s="45" t="s">
        <v>912</v>
      </c>
      <c r="CB47" s="46" t="s">
        <v>912</v>
      </c>
      <c r="CC47" s="45" t="s">
        <v>912</v>
      </c>
      <c r="CD47" s="46" t="s">
        <v>912</v>
      </c>
      <c r="CE47" s="45" t="s">
        <v>912</v>
      </c>
      <c r="CF47" s="46" t="s">
        <v>912</v>
      </c>
      <c r="CG47" s="45" t="s">
        <v>912</v>
      </c>
      <c r="CH47" s="46" t="s">
        <v>912</v>
      </c>
      <c r="CI47" s="45" t="s">
        <v>912</v>
      </c>
      <c r="CJ47" s="46" t="s">
        <v>912</v>
      </c>
      <c r="CK47" s="45"/>
      <c r="CL47" s="46"/>
      <c r="CM47" s="45"/>
      <c r="CN47" s="46"/>
      <c r="CO47" s="45"/>
      <c r="CP47" s="46"/>
      <c r="CQ47" s="45"/>
      <c r="CR47" s="46"/>
      <c r="CS47" s="45"/>
      <c r="CT47" s="46"/>
      <c r="CU47" s="45"/>
      <c r="CV47" s="46"/>
      <c r="CW47" s="45"/>
      <c r="CX47" s="46"/>
      <c r="CY47" s="45"/>
      <c r="CZ47" s="46"/>
    </row>
    <row r="48" spans="2:104" ht="18" customHeight="1" thickBot="1" x14ac:dyDescent="0.3">
      <c r="B48" s="520"/>
      <c r="C48" s="525"/>
      <c r="D48" s="47" t="s">
        <v>19</v>
      </c>
      <c r="E48" s="244" t="s">
        <v>913</v>
      </c>
      <c r="F48" s="275" t="s">
        <v>913</v>
      </c>
      <c r="G48" s="244" t="s">
        <v>913</v>
      </c>
      <c r="H48" s="275" t="s">
        <v>913</v>
      </c>
      <c r="I48" s="244" t="s">
        <v>913</v>
      </c>
      <c r="J48" s="275" t="s">
        <v>913</v>
      </c>
      <c r="K48" s="244" t="s">
        <v>914</v>
      </c>
      <c r="L48" s="275" t="s">
        <v>914</v>
      </c>
      <c r="M48" s="244" t="s">
        <v>913</v>
      </c>
      <c r="N48" s="275" t="s">
        <v>914</v>
      </c>
      <c r="O48" s="244" t="s">
        <v>914</v>
      </c>
      <c r="P48" s="275" t="s">
        <v>914</v>
      </c>
      <c r="Q48" s="244" t="s">
        <v>913</v>
      </c>
      <c r="R48" s="275" t="s">
        <v>913</v>
      </c>
      <c r="S48" s="244" t="s">
        <v>913</v>
      </c>
      <c r="T48" s="275" t="s">
        <v>913</v>
      </c>
      <c r="U48" s="244" t="s">
        <v>913</v>
      </c>
      <c r="V48" s="275" t="s">
        <v>913</v>
      </c>
      <c r="W48" s="244" t="s">
        <v>913</v>
      </c>
      <c r="X48" s="275" t="s">
        <v>914</v>
      </c>
      <c r="Y48" s="244" t="s">
        <v>914</v>
      </c>
      <c r="Z48" s="275" t="s">
        <v>914</v>
      </c>
      <c r="AA48" s="244" t="s">
        <v>914</v>
      </c>
      <c r="AB48" s="275" t="s">
        <v>913</v>
      </c>
      <c r="AC48" s="244" t="s">
        <v>914</v>
      </c>
      <c r="AD48" s="275" t="s">
        <v>913</v>
      </c>
      <c r="AE48" s="244" t="s">
        <v>913</v>
      </c>
      <c r="AF48" s="275" t="s">
        <v>914</v>
      </c>
      <c r="AG48" s="244" t="s">
        <v>914</v>
      </c>
      <c r="AH48" s="275" t="s">
        <v>914</v>
      </c>
      <c r="AI48" s="244" t="s">
        <v>914</v>
      </c>
      <c r="AJ48" s="275" t="s">
        <v>914</v>
      </c>
      <c r="AK48" s="244" t="s">
        <v>914</v>
      </c>
      <c r="AL48" s="275" t="s">
        <v>914</v>
      </c>
      <c r="AM48" s="244" t="s">
        <v>914</v>
      </c>
      <c r="AN48" s="275" t="s">
        <v>914</v>
      </c>
      <c r="AO48" s="244" t="s">
        <v>913</v>
      </c>
      <c r="AP48" s="275" t="s">
        <v>914</v>
      </c>
      <c r="AQ48" s="244" t="s">
        <v>915</v>
      </c>
      <c r="AR48" s="275" t="s">
        <v>915</v>
      </c>
      <c r="AS48" s="244" t="s">
        <v>915</v>
      </c>
      <c r="AT48" s="275" t="s">
        <v>915</v>
      </c>
      <c r="AU48" s="244" t="s">
        <v>915</v>
      </c>
      <c r="AV48" s="275" t="s">
        <v>915</v>
      </c>
      <c r="AW48" s="244" t="s">
        <v>915</v>
      </c>
      <c r="AX48" s="275" t="s">
        <v>915</v>
      </c>
      <c r="AY48" s="244" t="s">
        <v>915</v>
      </c>
      <c r="AZ48" s="275" t="s">
        <v>915</v>
      </c>
      <c r="BA48" s="244" t="s">
        <v>915</v>
      </c>
      <c r="BB48" s="275" t="s">
        <v>915</v>
      </c>
      <c r="BC48" s="244" t="s">
        <v>914</v>
      </c>
      <c r="BD48" s="275" t="s">
        <v>914</v>
      </c>
      <c r="BE48" s="244" t="s">
        <v>914</v>
      </c>
      <c r="BF48" s="275" t="s">
        <v>913</v>
      </c>
      <c r="BG48" s="244" t="s">
        <v>913</v>
      </c>
      <c r="BH48" s="275" t="s">
        <v>914</v>
      </c>
      <c r="BI48" s="244" t="s">
        <v>914</v>
      </c>
      <c r="BJ48" s="275" t="s">
        <v>914</v>
      </c>
      <c r="BK48" s="244" t="s">
        <v>914</v>
      </c>
      <c r="BL48" s="275" t="s">
        <v>914</v>
      </c>
      <c r="BM48" s="244" t="s">
        <v>914</v>
      </c>
      <c r="BN48" s="275" t="s">
        <v>914</v>
      </c>
      <c r="BO48" s="244" t="s">
        <v>914</v>
      </c>
      <c r="BP48" s="275" t="s">
        <v>914</v>
      </c>
      <c r="BQ48" s="244" t="s">
        <v>914</v>
      </c>
      <c r="BR48" s="275" t="s">
        <v>914</v>
      </c>
      <c r="BS48" s="244" t="s">
        <v>914</v>
      </c>
      <c r="BT48" s="275" t="s">
        <v>914</v>
      </c>
      <c r="BU48" s="244" t="s">
        <v>914</v>
      </c>
      <c r="BV48" s="275" t="s">
        <v>914</v>
      </c>
      <c r="BW48" s="244" t="s">
        <v>914</v>
      </c>
      <c r="BX48" s="275" t="s">
        <v>914</v>
      </c>
      <c r="BY48" s="244" t="s">
        <v>914</v>
      </c>
      <c r="BZ48" s="275" t="s">
        <v>914</v>
      </c>
      <c r="CA48" s="244" t="s">
        <v>914</v>
      </c>
      <c r="CB48" s="275" t="s">
        <v>914</v>
      </c>
      <c r="CC48" s="244" t="s">
        <v>914</v>
      </c>
      <c r="CD48" s="275" t="s">
        <v>914</v>
      </c>
      <c r="CE48" s="244" t="s">
        <v>914</v>
      </c>
      <c r="CF48" s="275" t="s">
        <v>914</v>
      </c>
      <c r="CG48" s="244" t="s">
        <v>914</v>
      </c>
      <c r="CH48" s="275" t="s">
        <v>914</v>
      </c>
      <c r="CI48" s="244" t="s">
        <v>914</v>
      </c>
      <c r="CJ48" s="275" t="s">
        <v>914</v>
      </c>
      <c r="CK48" s="244"/>
      <c r="CL48" s="275"/>
      <c r="CM48" s="244"/>
      <c r="CN48" s="275"/>
      <c r="CO48" s="244"/>
      <c r="CP48" s="275"/>
      <c r="CQ48" s="244"/>
      <c r="CR48" s="275"/>
      <c r="CS48" s="244"/>
      <c r="CT48" s="275"/>
      <c r="CU48" s="244"/>
      <c r="CV48" s="275"/>
      <c r="CW48" s="244"/>
      <c r="CX48" s="275"/>
      <c r="CY48" s="244"/>
      <c r="CZ48" s="275"/>
    </row>
    <row r="49" spans="1:104" ht="18" customHeight="1" x14ac:dyDescent="0.25">
      <c r="B49" s="518" t="s">
        <v>115</v>
      </c>
      <c r="C49" s="524"/>
      <c r="D49" s="66" t="s">
        <v>114</v>
      </c>
      <c r="E49" s="245" t="s">
        <v>908</v>
      </c>
      <c r="F49" s="276" t="s">
        <v>908</v>
      </c>
      <c r="G49" s="245" t="s">
        <v>908</v>
      </c>
      <c r="H49" s="276" t="s">
        <v>908</v>
      </c>
      <c r="I49" s="245" t="s">
        <v>908</v>
      </c>
      <c r="J49" s="276" t="s">
        <v>908</v>
      </c>
      <c r="K49" s="245" t="s">
        <v>908</v>
      </c>
      <c r="L49" s="276" t="s">
        <v>908</v>
      </c>
      <c r="M49" s="245" t="s">
        <v>908</v>
      </c>
      <c r="N49" s="276" t="s">
        <v>908</v>
      </c>
      <c r="O49" s="245" t="s">
        <v>908</v>
      </c>
      <c r="P49" s="276" t="s">
        <v>908</v>
      </c>
      <c r="Q49" s="245" t="s">
        <v>908</v>
      </c>
      <c r="R49" s="276" t="s">
        <v>908</v>
      </c>
      <c r="S49" s="245" t="s">
        <v>908</v>
      </c>
      <c r="T49" s="276" t="s">
        <v>908</v>
      </c>
      <c r="U49" s="245" t="s">
        <v>908</v>
      </c>
      <c r="V49" s="276" t="s">
        <v>908</v>
      </c>
      <c r="W49" s="245" t="s">
        <v>908</v>
      </c>
      <c r="X49" s="276" t="s">
        <v>908</v>
      </c>
      <c r="Y49" s="245" t="s">
        <v>908</v>
      </c>
      <c r="Z49" s="276" t="s">
        <v>908</v>
      </c>
      <c r="AA49" s="245" t="s">
        <v>908</v>
      </c>
      <c r="AB49" s="276" t="s">
        <v>908</v>
      </c>
      <c r="AC49" s="245" t="s">
        <v>908</v>
      </c>
      <c r="AD49" s="276" t="s">
        <v>908</v>
      </c>
      <c r="AE49" s="245" t="s">
        <v>908</v>
      </c>
      <c r="AF49" s="276" t="s">
        <v>908</v>
      </c>
      <c r="AG49" s="245" t="s">
        <v>908</v>
      </c>
      <c r="AH49" s="276" t="s">
        <v>908</v>
      </c>
      <c r="AI49" s="245" t="s">
        <v>908</v>
      </c>
      <c r="AJ49" s="276" t="s">
        <v>908</v>
      </c>
      <c r="AK49" s="245" t="s">
        <v>908</v>
      </c>
      <c r="AL49" s="276" t="s">
        <v>908</v>
      </c>
      <c r="AM49" s="245" t="s">
        <v>908</v>
      </c>
      <c r="AN49" s="276" t="s">
        <v>908</v>
      </c>
      <c r="AO49" s="245" t="s">
        <v>908</v>
      </c>
      <c r="AP49" s="276" t="s">
        <v>908</v>
      </c>
      <c r="AQ49" s="245" t="s">
        <v>908</v>
      </c>
      <c r="AR49" s="276" t="s">
        <v>908</v>
      </c>
      <c r="AS49" s="245" t="s">
        <v>908</v>
      </c>
      <c r="AT49" s="276" t="s">
        <v>908</v>
      </c>
      <c r="AU49" s="245" t="s">
        <v>908</v>
      </c>
      <c r="AV49" s="276" t="s">
        <v>908</v>
      </c>
      <c r="AW49" s="245" t="s">
        <v>908</v>
      </c>
      <c r="AX49" s="276" t="s">
        <v>908</v>
      </c>
      <c r="AY49" s="245" t="s">
        <v>908</v>
      </c>
      <c r="AZ49" s="276" t="s">
        <v>908</v>
      </c>
      <c r="BA49" s="245" t="s">
        <v>908</v>
      </c>
      <c r="BB49" s="276" t="s">
        <v>908</v>
      </c>
      <c r="BC49" s="245" t="s">
        <v>908</v>
      </c>
      <c r="BD49" s="276" t="s">
        <v>908</v>
      </c>
      <c r="BE49" s="245" t="s">
        <v>908</v>
      </c>
      <c r="BF49" s="276" t="s">
        <v>908</v>
      </c>
      <c r="BG49" s="245" t="s">
        <v>908</v>
      </c>
      <c r="BH49" s="276" t="s">
        <v>908</v>
      </c>
      <c r="BI49" s="245" t="s">
        <v>908</v>
      </c>
      <c r="BJ49" s="276" t="s">
        <v>908</v>
      </c>
      <c r="BK49" s="245" t="s">
        <v>908</v>
      </c>
      <c r="BL49" s="276" t="s">
        <v>908</v>
      </c>
      <c r="BM49" s="245" t="s">
        <v>908</v>
      </c>
      <c r="BN49" s="276" t="s">
        <v>908</v>
      </c>
      <c r="BO49" s="245" t="s">
        <v>908</v>
      </c>
      <c r="BP49" s="276" t="s">
        <v>908</v>
      </c>
      <c r="BQ49" s="245" t="s">
        <v>908</v>
      </c>
      <c r="BR49" s="276" t="s">
        <v>908</v>
      </c>
      <c r="BS49" s="245" t="s">
        <v>908</v>
      </c>
      <c r="BT49" s="276" t="s">
        <v>908</v>
      </c>
      <c r="BU49" s="245" t="s">
        <v>908</v>
      </c>
      <c r="BV49" s="276" t="s">
        <v>908</v>
      </c>
      <c r="BW49" s="245" t="s">
        <v>908</v>
      </c>
      <c r="BX49" s="276" t="s">
        <v>908</v>
      </c>
      <c r="BY49" s="245" t="s">
        <v>908</v>
      </c>
      <c r="BZ49" s="276" t="s">
        <v>908</v>
      </c>
      <c r="CA49" s="245" t="s">
        <v>908</v>
      </c>
      <c r="CB49" s="276" t="s">
        <v>908</v>
      </c>
      <c r="CC49" s="245" t="s">
        <v>908</v>
      </c>
      <c r="CD49" s="276" t="s">
        <v>908</v>
      </c>
      <c r="CE49" s="245" t="s">
        <v>908</v>
      </c>
      <c r="CF49" s="276" t="s">
        <v>908</v>
      </c>
      <c r="CG49" s="245" t="s">
        <v>908</v>
      </c>
      <c r="CH49" s="276" t="s">
        <v>908</v>
      </c>
      <c r="CI49" s="245" t="s">
        <v>908</v>
      </c>
      <c r="CJ49" s="276" t="s">
        <v>908</v>
      </c>
      <c r="CK49" s="245" t="s">
        <v>908</v>
      </c>
      <c r="CL49" s="276" t="s">
        <v>908</v>
      </c>
      <c r="CM49" s="245" t="s">
        <v>908</v>
      </c>
      <c r="CN49" s="276" t="s">
        <v>908</v>
      </c>
      <c r="CO49" s="245" t="s">
        <v>908</v>
      </c>
      <c r="CP49" s="276" t="s">
        <v>908</v>
      </c>
      <c r="CQ49" s="245" t="s">
        <v>908</v>
      </c>
      <c r="CR49" s="276"/>
      <c r="CS49" s="245"/>
      <c r="CT49" s="276"/>
      <c r="CU49" s="245"/>
      <c r="CV49" s="276"/>
      <c r="CW49" s="245"/>
      <c r="CX49" s="276"/>
      <c r="CY49" s="245"/>
      <c r="CZ49" s="276"/>
    </row>
    <row r="50" spans="1:104" ht="18" customHeight="1" x14ac:dyDescent="0.25">
      <c r="B50" s="520"/>
      <c r="C50" s="525"/>
      <c r="D50" s="27" t="s">
        <v>63</v>
      </c>
      <c r="E50" s="233">
        <v>100000</v>
      </c>
      <c r="F50" s="277">
        <v>100000</v>
      </c>
      <c r="G50" s="233">
        <v>150000</v>
      </c>
      <c r="H50" s="277">
        <v>100000</v>
      </c>
      <c r="I50" s="233">
        <v>100000</v>
      </c>
      <c r="J50" s="277">
        <v>100000</v>
      </c>
      <c r="K50" s="233">
        <v>100000</v>
      </c>
      <c r="L50" s="277">
        <v>100000</v>
      </c>
      <c r="M50" s="233">
        <v>100000</v>
      </c>
      <c r="N50" s="277">
        <v>100000</v>
      </c>
      <c r="O50" s="233">
        <v>100000</v>
      </c>
      <c r="P50" s="277">
        <v>100000</v>
      </c>
      <c r="Q50" s="233">
        <v>100000</v>
      </c>
      <c r="R50" s="277">
        <v>100000</v>
      </c>
      <c r="S50" s="233">
        <v>100000</v>
      </c>
      <c r="T50" s="277">
        <v>100000</v>
      </c>
      <c r="U50" s="233">
        <v>100000</v>
      </c>
      <c r="V50" s="277">
        <v>100000</v>
      </c>
      <c r="W50" s="233">
        <v>100000</v>
      </c>
      <c r="X50" s="277">
        <v>100000</v>
      </c>
      <c r="Y50" s="233">
        <v>100000</v>
      </c>
      <c r="Z50" s="277">
        <v>100000</v>
      </c>
      <c r="AA50" s="233">
        <v>100000</v>
      </c>
      <c r="AB50" s="277">
        <v>100000</v>
      </c>
      <c r="AC50" s="233">
        <v>100000</v>
      </c>
      <c r="AD50" s="277">
        <v>100000</v>
      </c>
      <c r="AE50" s="233">
        <v>150000</v>
      </c>
      <c r="AF50" s="277">
        <v>200000</v>
      </c>
      <c r="AG50" s="233">
        <v>200000</v>
      </c>
      <c r="AH50" s="277">
        <v>100000</v>
      </c>
      <c r="AI50" s="233">
        <v>100000</v>
      </c>
      <c r="AJ50" s="277">
        <v>100000</v>
      </c>
      <c r="AK50" s="233">
        <v>100000</v>
      </c>
      <c r="AL50" s="277">
        <v>100000</v>
      </c>
      <c r="AM50" s="233">
        <v>100000</v>
      </c>
      <c r="AN50" s="277">
        <v>200000</v>
      </c>
      <c r="AO50" s="233">
        <v>100000</v>
      </c>
      <c r="AP50" s="277">
        <v>100000</v>
      </c>
      <c r="AQ50" s="233">
        <v>100000</v>
      </c>
      <c r="AR50" s="277">
        <v>100000</v>
      </c>
      <c r="AS50" s="233">
        <v>100000</v>
      </c>
      <c r="AT50" s="277">
        <v>100000</v>
      </c>
      <c r="AU50" s="233">
        <v>200000</v>
      </c>
      <c r="AV50" s="277">
        <v>100000</v>
      </c>
      <c r="AW50" s="233">
        <v>100000</v>
      </c>
      <c r="AX50" s="277">
        <v>100000</v>
      </c>
      <c r="AY50" s="233">
        <v>100000</v>
      </c>
      <c r="AZ50" s="277">
        <v>150000</v>
      </c>
      <c r="BA50" s="233">
        <v>100000</v>
      </c>
      <c r="BB50" s="277">
        <v>100000</v>
      </c>
      <c r="BC50" s="233">
        <v>100000</v>
      </c>
      <c r="BD50" s="277">
        <v>100000</v>
      </c>
      <c r="BE50" s="233">
        <v>150000</v>
      </c>
      <c r="BF50" s="277">
        <v>200000</v>
      </c>
      <c r="BG50" s="233">
        <v>100000</v>
      </c>
      <c r="BH50" s="277">
        <v>100000</v>
      </c>
      <c r="BI50" s="233">
        <v>150000</v>
      </c>
      <c r="BJ50" s="277">
        <v>200000</v>
      </c>
      <c r="BK50" s="233">
        <v>100000</v>
      </c>
      <c r="BL50" s="277">
        <v>100000</v>
      </c>
      <c r="BM50" s="233">
        <v>100000</v>
      </c>
      <c r="BN50" s="277">
        <v>100000</v>
      </c>
      <c r="BO50" s="233">
        <v>150000</v>
      </c>
      <c r="BP50" s="277">
        <v>100000</v>
      </c>
      <c r="BQ50" s="233">
        <v>100000</v>
      </c>
      <c r="BR50" s="277">
        <v>150000</v>
      </c>
      <c r="BS50" s="233">
        <v>100000</v>
      </c>
      <c r="BT50" s="277">
        <v>100000</v>
      </c>
      <c r="BU50" s="233">
        <v>200000</v>
      </c>
      <c r="BV50" s="277">
        <v>200000</v>
      </c>
      <c r="BW50" s="233">
        <v>200000</v>
      </c>
      <c r="BX50" s="277">
        <v>200000</v>
      </c>
      <c r="BY50" s="233">
        <v>200000</v>
      </c>
      <c r="BZ50" s="277">
        <v>200000</v>
      </c>
      <c r="CA50" s="233">
        <v>100000</v>
      </c>
      <c r="CB50" s="277">
        <v>100000</v>
      </c>
      <c r="CC50" s="233">
        <v>100000</v>
      </c>
      <c r="CD50" s="277">
        <v>100000</v>
      </c>
      <c r="CE50" s="233">
        <v>100000</v>
      </c>
      <c r="CF50" s="277">
        <v>100000</v>
      </c>
      <c r="CG50" s="233">
        <v>100000</v>
      </c>
      <c r="CH50" s="277">
        <v>100000</v>
      </c>
      <c r="CI50" s="233">
        <v>100000</v>
      </c>
      <c r="CJ50" s="277">
        <v>100000</v>
      </c>
      <c r="CK50" s="233">
        <v>100000</v>
      </c>
      <c r="CL50" s="277">
        <v>150000</v>
      </c>
      <c r="CM50" s="233">
        <v>100000</v>
      </c>
      <c r="CN50" s="277">
        <v>150000</v>
      </c>
      <c r="CO50" s="233">
        <v>100000</v>
      </c>
      <c r="CP50" s="277">
        <v>100000</v>
      </c>
      <c r="CQ50" s="233">
        <v>100000</v>
      </c>
      <c r="CR50" s="277"/>
      <c r="CS50" s="233"/>
      <c r="CT50" s="277"/>
      <c r="CU50" s="233"/>
      <c r="CV50" s="277"/>
      <c r="CW50" s="233"/>
      <c r="CX50" s="277"/>
      <c r="CY50" s="233"/>
      <c r="CZ50" s="277"/>
    </row>
    <row r="51" spans="1:104" ht="18" customHeight="1" x14ac:dyDescent="0.25">
      <c r="B51" s="520"/>
      <c r="C51" s="525"/>
      <c r="D51" s="27" t="s">
        <v>34</v>
      </c>
      <c r="E51" s="233">
        <v>35100000</v>
      </c>
      <c r="F51" s="277">
        <v>51000000</v>
      </c>
      <c r="G51" s="233">
        <v>52700000</v>
      </c>
      <c r="H51" s="277">
        <v>44000000</v>
      </c>
      <c r="I51" s="233">
        <v>36600000</v>
      </c>
      <c r="J51" s="277">
        <v>35400000</v>
      </c>
      <c r="K51" s="233">
        <v>53100000</v>
      </c>
      <c r="L51" s="277">
        <v>53100000</v>
      </c>
      <c r="M51" s="233">
        <v>34700000</v>
      </c>
      <c r="N51" s="277">
        <v>46300000</v>
      </c>
      <c r="O51" s="233">
        <v>29750000</v>
      </c>
      <c r="P51" s="277">
        <v>37800000</v>
      </c>
      <c r="Q51" s="233">
        <v>32000000</v>
      </c>
      <c r="R51" s="277">
        <v>41400000</v>
      </c>
      <c r="S51" s="233">
        <v>37700000</v>
      </c>
      <c r="T51" s="277">
        <v>32000000</v>
      </c>
      <c r="U51" s="233">
        <v>41800000</v>
      </c>
      <c r="V51" s="277">
        <v>39700000</v>
      </c>
      <c r="W51" s="233">
        <v>42000000</v>
      </c>
      <c r="X51" s="277">
        <v>53200000</v>
      </c>
      <c r="Y51" s="233">
        <v>34000000</v>
      </c>
      <c r="Z51" s="277">
        <v>45700000</v>
      </c>
      <c r="AA51" s="233">
        <v>26600000</v>
      </c>
      <c r="AB51" s="277">
        <v>36300000</v>
      </c>
      <c r="AC51" s="233">
        <v>54400000</v>
      </c>
      <c r="AD51" s="277">
        <v>50400000</v>
      </c>
      <c r="AE51" s="233">
        <v>41800000</v>
      </c>
      <c r="AF51" s="277">
        <v>45900000</v>
      </c>
      <c r="AG51" s="233">
        <v>27200000</v>
      </c>
      <c r="AH51" s="277">
        <v>28600000</v>
      </c>
      <c r="AI51" s="233">
        <v>28000000</v>
      </c>
      <c r="AJ51" s="277">
        <v>32200000</v>
      </c>
      <c r="AK51" s="233">
        <v>29900000</v>
      </c>
      <c r="AL51" s="277">
        <v>30150000</v>
      </c>
      <c r="AM51" s="233">
        <v>26400000</v>
      </c>
      <c r="AN51" s="277">
        <v>34200000</v>
      </c>
      <c r="AO51" s="233">
        <v>19200000</v>
      </c>
      <c r="AP51" s="277">
        <v>22500000</v>
      </c>
      <c r="AQ51" s="233">
        <v>24650000</v>
      </c>
      <c r="AR51" s="277">
        <v>19200000</v>
      </c>
      <c r="AS51" s="233">
        <v>16200000</v>
      </c>
      <c r="AT51" s="277">
        <v>17600000</v>
      </c>
      <c r="AU51" s="233">
        <v>44000000</v>
      </c>
      <c r="AV51" s="277">
        <v>18700000</v>
      </c>
      <c r="AW51" s="233">
        <v>19600000</v>
      </c>
      <c r="AX51" s="277">
        <v>15000000</v>
      </c>
      <c r="AY51" s="233">
        <v>13000000</v>
      </c>
      <c r="AZ51" s="277">
        <v>19050000</v>
      </c>
      <c r="BA51" s="233">
        <v>24150000</v>
      </c>
      <c r="BB51" s="277">
        <v>26020000</v>
      </c>
      <c r="BC51" s="233">
        <v>18000000</v>
      </c>
      <c r="BD51" s="277">
        <v>18000000</v>
      </c>
      <c r="BE51" s="233">
        <v>25150000</v>
      </c>
      <c r="BF51" s="277">
        <v>33600000</v>
      </c>
      <c r="BG51" s="233">
        <v>25050000</v>
      </c>
      <c r="BH51" s="277">
        <v>11200000</v>
      </c>
      <c r="BI51" s="233">
        <v>11250000</v>
      </c>
      <c r="BJ51" s="277">
        <v>24400000</v>
      </c>
      <c r="BK51" s="233">
        <v>19200000</v>
      </c>
      <c r="BL51" s="277">
        <v>10200000</v>
      </c>
      <c r="BM51" s="233">
        <v>8500000</v>
      </c>
      <c r="BN51" s="277">
        <v>13200000</v>
      </c>
      <c r="BO51" s="233">
        <v>1250000</v>
      </c>
      <c r="BP51" s="277">
        <v>8300000</v>
      </c>
      <c r="BQ51" s="233">
        <v>11400000</v>
      </c>
      <c r="BR51" s="277">
        <v>15000000</v>
      </c>
      <c r="BS51" s="233">
        <v>4200000</v>
      </c>
      <c r="BT51" s="277">
        <v>8500000</v>
      </c>
      <c r="BU51" s="233">
        <v>5600000</v>
      </c>
      <c r="BV51" s="277">
        <v>5600000</v>
      </c>
      <c r="BW51" s="233">
        <v>6400000</v>
      </c>
      <c r="BX51" s="277">
        <v>4800000</v>
      </c>
      <c r="BY51" s="233">
        <v>8400000</v>
      </c>
      <c r="BZ51" s="277">
        <v>10000000</v>
      </c>
      <c r="CA51" s="233">
        <v>8000000</v>
      </c>
      <c r="CB51" s="277">
        <v>8500000</v>
      </c>
      <c r="CC51" s="233">
        <v>6400000</v>
      </c>
      <c r="CD51" s="277">
        <v>12000000</v>
      </c>
      <c r="CE51" s="233">
        <v>9500000</v>
      </c>
      <c r="CF51" s="277">
        <v>10500000</v>
      </c>
      <c r="CG51" s="233">
        <v>8000000</v>
      </c>
      <c r="CH51" s="277">
        <v>9000000</v>
      </c>
      <c r="CI51" s="233">
        <v>8500000</v>
      </c>
      <c r="CJ51" s="277">
        <v>4250000</v>
      </c>
      <c r="CK51" s="233">
        <v>3300000</v>
      </c>
      <c r="CL51" s="277">
        <v>8100000</v>
      </c>
      <c r="CM51" s="233">
        <v>3000000</v>
      </c>
      <c r="CN51" s="277">
        <v>4500000</v>
      </c>
      <c r="CO51" s="233">
        <v>3600000</v>
      </c>
      <c r="CP51" s="277">
        <v>1400000</v>
      </c>
      <c r="CQ51" s="233">
        <v>1700000</v>
      </c>
      <c r="CR51" s="277"/>
      <c r="CS51" s="233"/>
      <c r="CT51" s="277"/>
      <c r="CU51" s="233"/>
      <c r="CV51" s="277"/>
      <c r="CW51" s="233"/>
      <c r="CX51" s="277"/>
      <c r="CY51" s="233"/>
      <c r="CZ51" s="277"/>
    </row>
    <row r="52" spans="1:104" ht="18" customHeight="1" x14ac:dyDescent="0.25">
      <c r="B52" s="520"/>
      <c r="C52" s="525"/>
      <c r="D52" s="27" t="s">
        <v>116</v>
      </c>
      <c r="E52" s="233">
        <v>960000</v>
      </c>
      <c r="F52" s="277">
        <v>1050000</v>
      </c>
      <c r="G52" s="233">
        <v>1700000</v>
      </c>
      <c r="H52" s="277">
        <v>440000</v>
      </c>
      <c r="I52" s="233">
        <v>750000</v>
      </c>
      <c r="J52" s="277">
        <v>340000</v>
      </c>
      <c r="K52" s="233">
        <v>280000</v>
      </c>
      <c r="L52" s="277">
        <v>900000</v>
      </c>
      <c r="M52" s="233">
        <v>360000</v>
      </c>
      <c r="N52" s="277">
        <v>340000</v>
      </c>
      <c r="O52" s="233">
        <v>1700000</v>
      </c>
      <c r="P52" s="277">
        <v>2100000</v>
      </c>
      <c r="Q52" s="233">
        <v>1600000</v>
      </c>
      <c r="R52" s="277">
        <v>340000</v>
      </c>
      <c r="S52" s="233">
        <v>597500</v>
      </c>
      <c r="T52" s="277">
        <v>340000</v>
      </c>
      <c r="U52" s="233">
        <v>760000</v>
      </c>
      <c r="V52" s="277">
        <v>420000</v>
      </c>
      <c r="W52" s="233">
        <v>420000</v>
      </c>
      <c r="X52" s="277">
        <v>340000</v>
      </c>
      <c r="Y52" s="233">
        <v>340000</v>
      </c>
      <c r="Z52" s="277">
        <v>460000</v>
      </c>
      <c r="AA52" s="233">
        <v>0</v>
      </c>
      <c r="AB52" s="277">
        <v>800000</v>
      </c>
      <c r="AC52" s="233">
        <v>0</v>
      </c>
      <c r="AD52" s="277">
        <v>0</v>
      </c>
      <c r="AE52" s="233">
        <v>900000</v>
      </c>
      <c r="AF52" s="277">
        <v>850000</v>
      </c>
      <c r="AG52" s="233">
        <v>900000</v>
      </c>
      <c r="AH52" s="277">
        <v>4400000</v>
      </c>
      <c r="AI52" s="233"/>
      <c r="AJ52" s="277">
        <v>1150000</v>
      </c>
      <c r="AK52" s="233">
        <v>1150000</v>
      </c>
      <c r="AL52" s="277"/>
      <c r="AM52" s="233">
        <v>1100000</v>
      </c>
      <c r="AN52" s="277">
        <v>16280000</v>
      </c>
      <c r="AO52" s="233">
        <v>800000</v>
      </c>
      <c r="AP52" s="277">
        <v>320000</v>
      </c>
      <c r="AQ52" s="233"/>
      <c r="AR52" s="277">
        <v>300000</v>
      </c>
      <c r="AS52" s="233">
        <v>1400000</v>
      </c>
      <c r="AT52" s="277">
        <v>1600000</v>
      </c>
      <c r="AU52" s="233">
        <v>1000000</v>
      </c>
      <c r="AV52" s="277"/>
      <c r="AW52" s="233"/>
      <c r="AX52" s="277"/>
      <c r="AY52" s="233"/>
      <c r="AZ52" s="277">
        <v>1500000</v>
      </c>
      <c r="BA52" s="233">
        <v>320000</v>
      </c>
      <c r="BB52" s="277">
        <v>1050000</v>
      </c>
      <c r="BC52" s="233">
        <v>2000000</v>
      </c>
      <c r="BD52" s="277">
        <v>1800000</v>
      </c>
      <c r="BE52" s="233">
        <v>1050000</v>
      </c>
      <c r="BF52" s="277"/>
      <c r="BG52" s="233"/>
      <c r="BH52" s="277"/>
      <c r="BI52" s="233"/>
      <c r="BJ52" s="277"/>
      <c r="BK52" s="233"/>
      <c r="BL52" s="277"/>
      <c r="BM52" s="233">
        <v>900000</v>
      </c>
      <c r="BN52" s="277"/>
      <c r="BO52" s="233"/>
      <c r="BP52" s="277"/>
      <c r="BQ52" s="233"/>
      <c r="BR52" s="277">
        <v>1000000</v>
      </c>
      <c r="BS52" s="233"/>
      <c r="BT52" s="277"/>
      <c r="BU52" s="233"/>
      <c r="BV52" s="277"/>
      <c r="BW52" s="233"/>
      <c r="BX52" s="277"/>
      <c r="BY52" s="233"/>
      <c r="BZ52" s="277"/>
      <c r="CA52" s="233"/>
      <c r="CB52" s="277"/>
      <c r="CC52" s="233"/>
      <c r="CD52" s="277"/>
      <c r="CE52" s="233"/>
      <c r="CF52" s="277"/>
      <c r="CG52" s="233"/>
      <c r="CH52" s="277"/>
      <c r="CI52" s="233"/>
      <c r="CJ52" s="277"/>
      <c r="CK52" s="233"/>
      <c r="CL52" s="277"/>
      <c r="CM52" s="233"/>
      <c r="CN52" s="277"/>
      <c r="CO52" s="233"/>
      <c r="CP52" s="277"/>
      <c r="CQ52" s="233"/>
      <c r="CR52" s="277"/>
      <c r="CS52" s="233"/>
      <c r="CT52" s="277"/>
      <c r="CU52" s="233"/>
      <c r="CV52" s="277"/>
      <c r="CW52" s="233"/>
      <c r="CX52" s="277"/>
      <c r="CY52" s="233"/>
      <c r="CZ52" s="277"/>
    </row>
    <row r="53" spans="1:104" ht="18.75" customHeight="1" x14ac:dyDescent="0.25">
      <c r="B53" s="520"/>
      <c r="C53" s="525"/>
      <c r="D53" s="27" t="s">
        <v>117</v>
      </c>
      <c r="E53" s="233">
        <v>10</v>
      </c>
      <c r="F53" s="277">
        <v>10</v>
      </c>
      <c r="G53" s="233">
        <v>10</v>
      </c>
      <c r="H53" s="277">
        <v>10</v>
      </c>
      <c r="I53" s="233">
        <v>10</v>
      </c>
      <c r="J53" s="277">
        <v>10</v>
      </c>
      <c r="K53" s="233">
        <v>10</v>
      </c>
      <c r="L53" s="277">
        <v>10</v>
      </c>
      <c r="M53" s="233">
        <v>10</v>
      </c>
      <c r="N53" s="277">
        <v>10</v>
      </c>
      <c r="O53" s="233">
        <v>10</v>
      </c>
      <c r="P53" s="277">
        <v>10</v>
      </c>
      <c r="Q53" s="233">
        <v>10</v>
      </c>
      <c r="R53" s="277">
        <v>10</v>
      </c>
      <c r="S53" s="233">
        <v>10</v>
      </c>
      <c r="T53" s="277">
        <v>10</v>
      </c>
      <c r="U53" s="233">
        <v>10</v>
      </c>
      <c r="V53" s="277">
        <v>10</v>
      </c>
      <c r="W53" s="233">
        <v>10</v>
      </c>
      <c r="X53" s="277">
        <v>10</v>
      </c>
      <c r="Y53" s="233">
        <v>10</v>
      </c>
      <c r="Z53" s="277">
        <v>10</v>
      </c>
      <c r="AA53" s="233">
        <v>10</v>
      </c>
      <c r="AB53" s="277">
        <v>10</v>
      </c>
      <c r="AC53" s="233">
        <v>10</v>
      </c>
      <c r="AD53" s="277">
        <v>10</v>
      </c>
      <c r="AE53" s="233">
        <v>10</v>
      </c>
      <c r="AF53" s="277">
        <v>10</v>
      </c>
      <c r="AG53" s="233">
        <v>10</v>
      </c>
      <c r="AH53" s="277">
        <v>10</v>
      </c>
      <c r="AI53" s="233">
        <v>10</v>
      </c>
      <c r="AJ53" s="277">
        <v>10</v>
      </c>
      <c r="AK53" s="233">
        <v>10</v>
      </c>
      <c r="AL53" s="277">
        <v>10</v>
      </c>
      <c r="AM53" s="233">
        <v>10</v>
      </c>
      <c r="AN53" s="277">
        <v>10</v>
      </c>
      <c r="AO53" s="233">
        <v>10</v>
      </c>
      <c r="AP53" s="277">
        <v>10</v>
      </c>
      <c r="AQ53" s="233">
        <v>10</v>
      </c>
      <c r="AR53" s="277">
        <v>10</v>
      </c>
      <c r="AS53" s="233">
        <v>10</v>
      </c>
      <c r="AT53" s="277">
        <v>10</v>
      </c>
      <c r="AU53" s="233">
        <v>10</v>
      </c>
      <c r="AV53" s="277">
        <v>10</v>
      </c>
      <c r="AW53" s="233">
        <v>10</v>
      </c>
      <c r="AX53" s="277">
        <v>10</v>
      </c>
      <c r="AY53" s="233">
        <v>10</v>
      </c>
      <c r="AZ53" s="277">
        <v>10</v>
      </c>
      <c r="BA53" s="233">
        <v>10</v>
      </c>
      <c r="BB53" s="277">
        <v>10</v>
      </c>
      <c r="BC53" s="233">
        <v>10</v>
      </c>
      <c r="BD53" s="277">
        <v>10</v>
      </c>
      <c r="BE53" s="233">
        <v>10</v>
      </c>
      <c r="BF53" s="277">
        <v>10</v>
      </c>
      <c r="BG53" s="233">
        <v>10</v>
      </c>
      <c r="BH53" s="277">
        <v>10</v>
      </c>
      <c r="BI53" s="233">
        <v>10</v>
      </c>
      <c r="BJ53" s="277">
        <v>10</v>
      </c>
      <c r="BK53" s="233">
        <v>10</v>
      </c>
      <c r="BL53" s="277">
        <v>10</v>
      </c>
      <c r="BM53" s="233">
        <v>10</v>
      </c>
      <c r="BN53" s="277">
        <v>10</v>
      </c>
      <c r="BO53" s="233">
        <v>10</v>
      </c>
      <c r="BP53" s="277">
        <v>10</v>
      </c>
      <c r="BQ53" s="233">
        <v>10</v>
      </c>
      <c r="BR53" s="277">
        <v>10</v>
      </c>
      <c r="BS53" s="233">
        <v>10</v>
      </c>
      <c r="BT53" s="277">
        <v>10</v>
      </c>
      <c r="BU53" s="233">
        <v>10</v>
      </c>
      <c r="BV53" s="277">
        <v>10</v>
      </c>
      <c r="BW53" s="233">
        <v>10</v>
      </c>
      <c r="BX53" s="277">
        <v>10</v>
      </c>
      <c r="BY53" s="233">
        <v>10</v>
      </c>
      <c r="BZ53" s="277">
        <v>10</v>
      </c>
      <c r="CA53" s="233">
        <v>10</v>
      </c>
      <c r="CB53" s="277">
        <v>10</v>
      </c>
      <c r="CC53" s="233">
        <v>10</v>
      </c>
      <c r="CD53" s="277">
        <v>10</v>
      </c>
      <c r="CE53" s="233">
        <v>10</v>
      </c>
      <c r="CF53" s="277">
        <v>10</v>
      </c>
      <c r="CG53" s="233">
        <v>10</v>
      </c>
      <c r="CH53" s="277">
        <v>10</v>
      </c>
      <c r="CI53" s="233">
        <v>10</v>
      </c>
      <c r="CJ53" s="277">
        <v>10</v>
      </c>
      <c r="CK53" s="233">
        <v>10</v>
      </c>
      <c r="CL53" s="277">
        <v>10</v>
      </c>
      <c r="CM53" s="233">
        <v>10</v>
      </c>
      <c r="CN53" s="277">
        <v>10</v>
      </c>
      <c r="CO53" s="233">
        <v>10</v>
      </c>
      <c r="CP53" s="277">
        <v>10</v>
      </c>
      <c r="CQ53" s="233">
        <v>10</v>
      </c>
      <c r="CR53" s="277"/>
      <c r="CS53" s="233"/>
      <c r="CT53" s="277"/>
      <c r="CU53" s="233"/>
      <c r="CV53" s="277"/>
      <c r="CW53" s="233"/>
      <c r="CX53" s="277"/>
      <c r="CY53" s="233"/>
      <c r="CZ53" s="277"/>
    </row>
    <row r="54" spans="1:104" ht="18.75" customHeight="1" x14ac:dyDescent="0.25">
      <c r="B54" s="520"/>
      <c r="C54" s="525"/>
      <c r="D54" s="27" t="s">
        <v>118</v>
      </c>
      <c r="E54" s="233"/>
      <c r="F54" s="277"/>
      <c r="G54" s="233"/>
      <c r="H54" s="277"/>
      <c r="I54" s="233"/>
      <c r="J54" s="277"/>
      <c r="K54" s="233"/>
      <c r="L54" s="277"/>
      <c r="M54" s="233"/>
      <c r="N54" s="277"/>
      <c r="O54" s="233"/>
      <c r="P54" s="277"/>
      <c r="Q54" s="233"/>
      <c r="R54" s="277"/>
      <c r="S54" s="233"/>
      <c r="T54" s="277"/>
      <c r="U54" s="233"/>
      <c r="V54" s="277"/>
      <c r="W54" s="233"/>
      <c r="X54" s="277"/>
      <c r="Y54" s="233"/>
      <c r="Z54" s="277"/>
      <c r="AA54" s="233"/>
      <c r="AB54" s="277"/>
      <c r="AC54" s="233"/>
      <c r="AD54" s="277"/>
      <c r="AE54" s="233"/>
      <c r="AF54" s="277"/>
      <c r="AG54" s="233"/>
      <c r="AH54" s="277"/>
      <c r="AI54" s="233"/>
      <c r="AJ54" s="277"/>
      <c r="AK54" s="233"/>
      <c r="AL54" s="277"/>
      <c r="AM54" s="233"/>
      <c r="AN54" s="277"/>
      <c r="AO54" s="233"/>
      <c r="AP54" s="277"/>
      <c r="AQ54" s="233"/>
      <c r="AR54" s="277"/>
      <c r="AS54" s="233"/>
      <c r="AT54" s="277"/>
      <c r="AU54" s="233"/>
      <c r="AV54" s="277"/>
      <c r="AW54" s="233"/>
      <c r="AX54" s="277"/>
      <c r="AY54" s="233"/>
      <c r="AZ54" s="277"/>
      <c r="BA54" s="233"/>
      <c r="BB54" s="277"/>
      <c r="BC54" s="233"/>
      <c r="BD54" s="277"/>
      <c r="BE54" s="233"/>
      <c r="BF54" s="277"/>
      <c r="BG54" s="233"/>
      <c r="BH54" s="277"/>
      <c r="BI54" s="233"/>
      <c r="BJ54" s="277"/>
      <c r="BK54" s="233"/>
      <c r="BL54" s="277"/>
      <c r="BM54" s="233"/>
      <c r="BN54" s="277"/>
      <c r="BO54" s="233"/>
      <c r="BP54" s="277"/>
      <c r="BQ54" s="233"/>
      <c r="BR54" s="277"/>
      <c r="BS54" s="233"/>
      <c r="BT54" s="277"/>
      <c r="BU54" s="233"/>
      <c r="BV54" s="277"/>
      <c r="BW54" s="233"/>
      <c r="BX54" s="277"/>
      <c r="BY54" s="233"/>
      <c r="BZ54" s="277"/>
      <c r="CA54" s="233"/>
      <c r="CB54" s="277"/>
      <c r="CC54" s="233"/>
      <c r="CD54" s="277"/>
      <c r="CE54" s="233"/>
      <c r="CF54" s="277"/>
      <c r="CG54" s="233"/>
      <c r="CH54" s="277"/>
      <c r="CI54" s="233"/>
      <c r="CJ54" s="277"/>
      <c r="CK54" s="233"/>
      <c r="CL54" s="277"/>
      <c r="CM54" s="233"/>
      <c r="CN54" s="277"/>
      <c r="CO54" s="233"/>
      <c r="CP54" s="277"/>
      <c r="CQ54" s="233"/>
      <c r="CR54" s="277"/>
      <c r="CS54" s="233"/>
      <c r="CT54" s="277"/>
      <c r="CU54" s="233"/>
      <c r="CV54" s="277"/>
      <c r="CW54" s="233"/>
      <c r="CX54" s="277"/>
      <c r="CY54" s="233"/>
      <c r="CZ54" s="277"/>
    </row>
    <row r="55" spans="1:104" ht="18.75" customHeight="1" x14ac:dyDescent="0.25">
      <c r="B55" s="520"/>
      <c r="C55" s="525"/>
      <c r="D55" s="27" t="s">
        <v>119</v>
      </c>
      <c r="E55" s="233"/>
      <c r="F55" s="277"/>
      <c r="G55" s="233"/>
      <c r="H55" s="277"/>
      <c r="I55" s="233"/>
      <c r="J55" s="277"/>
      <c r="K55" s="233"/>
      <c r="L55" s="277"/>
      <c r="M55" s="233"/>
      <c r="N55" s="277"/>
      <c r="O55" s="233"/>
      <c r="P55" s="277"/>
      <c r="Q55" s="233"/>
      <c r="R55" s="277"/>
      <c r="S55" s="233"/>
      <c r="T55" s="277"/>
      <c r="U55" s="233"/>
      <c r="V55" s="277"/>
      <c r="W55" s="233"/>
      <c r="X55" s="277"/>
      <c r="Y55" s="233"/>
      <c r="Z55" s="277"/>
      <c r="AA55" s="233"/>
      <c r="AB55" s="277"/>
      <c r="AC55" s="233"/>
      <c r="AD55" s="277"/>
      <c r="AE55" s="233"/>
      <c r="AF55" s="277"/>
      <c r="AG55" s="233"/>
      <c r="AH55" s="277"/>
      <c r="AI55" s="233"/>
      <c r="AJ55" s="277"/>
      <c r="AK55" s="233"/>
      <c r="AL55" s="277"/>
      <c r="AM55" s="233"/>
      <c r="AN55" s="277"/>
      <c r="AO55" s="233"/>
      <c r="AP55" s="277"/>
      <c r="AQ55" s="233"/>
      <c r="AR55" s="277"/>
      <c r="AS55" s="233"/>
      <c r="AT55" s="277"/>
      <c r="AU55" s="233"/>
      <c r="AV55" s="277"/>
      <c r="AW55" s="233"/>
      <c r="AX55" s="277"/>
      <c r="AY55" s="233"/>
      <c r="AZ55" s="277"/>
      <c r="BA55" s="233"/>
      <c r="BB55" s="277"/>
      <c r="BC55" s="233"/>
      <c r="BD55" s="277"/>
      <c r="BE55" s="233"/>
      <c r="BF55" s="277"/>
      <c r="BG55" s="233"/>
      <c r="BH55" s="277"/>
      <c r="BI55" s="233"/>
      <c r="BJ55" s="277"/>
      <c r="BK55" s="233"/>
      <c r="BL55" s="277"/>
      <c r="BM55" s="233"/>
      <c r="BN55" s="277"/>
      <c r="BO55" s="233"/>
      <c r="BP55" s="277"/>
      <c r="BQ55" s="233"/>
      <c r="BR55" s="277"/>
      <c r="BS55" s="233"/>
      <c r="BT55" s="277"/>
      <c r="BU55" s="233"/>
      <c r="BV55" s="277"/>
      <c r="BW55" s="233"/>
      <c r="BX55" s="277"/>
      <c r="BY55" s="233"/>
      <c r="BZ55" s="277"/>
      <c r="CA55" s="233"/>
      <c r="CB55" s="277"/>
      <c r="CC55" s="233"/>
      <c r="CD55" s="277"/>
      <c r="CE55" s="233"/>
      <c r="CF55" s="277"/>
      <c r="CG55" s="233"/>
      <c r="CH55" s="277"/>
      <c r="CI55" s="233"/>
      <c r="CJ55" s="277"/>
      <c r="CK55" s="233"/>
      <c r="CL55" s="277"/>
      <c r="CM55" s="233"/>
      <c r="CN55" s="277"/>
      <c r="CO55" s="233"/>
      <c r="CP55" s="277"/>
      <c r="CQ55" s="233"/>
      <c r="CR55" s="277"/>
      <c r="CS55" s="233"/>
      <c r="CT55" s="277"/>
      <c r="CU55" s="233"/>
      <c r="CV55" s="277"/>
      <c r="CW55" s="233"/>
      <c r="CX55" s="277"/>
      <c r="CY55" s="233"/>
      <c r="CZ55" s="277"/>
    </row>
    <row r="56" spans="1:104" ht="18.75" customHeight="1" x14ac:dyDescent="0.25">
      <c r="B56" s="520"/>
      <c r="C56" s="525"/>
      <c r="D56" s="27" t="s">
        <v>120</v>
      </c>
      <c r="E56" s="233"/>
      <c r="F56" s="277"/>
      <c r="G56" s="233"/>
      <c r="H56" s="277"/>
      <c r="I56" s="233"/>
      <c r="J56" s="277"/>
      <c r="K56" s="233"/>
      <c r="L56" s="277"/>
      <c r="M56" s="233"/>
      <c r="N56" s="277"/>
      <c r="O56" s="233"/>
      <c r="P56" s="277"/>
      <c r="Q56" s="233"/>
      <c r="R56" s="277"/>
      <c r="S56" s="233"/>
      <c r="T56" s="277"/>
      <c r="U56" s="233"/>
      <c r="V56" s="277"/>
      <c r="W56" s="233"/>
      <c r="X56" s="277"/>
      <c r="Y56" s="233"/>
      <c r="Z56" s="277"/>
      <c r="AA56" s="233"/>
      <c r="AB56" s="277"/>
      <c r="AC56" s="233"/>
      <c r="AD56" s="277"/>
      <c r="AE56" s="233"/>
      <c r="AF56" s="277"/>
      <c r="AG56" s="233"/>
      <c r="AH56" s="277"/>
      <c r="AI56" s="233"/>
      <c r="AJ56" s="277"/>
      <c r="AK56" s="233"/>
      <c r="AL56" s="277"/>
      <c r="AM56" s="233"/>
      <c r="AN56" s="277"/>
      <c r="AO56" s="233"/>
      <c r="AP56" s="277"/>
      <c r="AQ56" s="233"/>
      <c r="AR56" s="277"/>
      <c r="AS56" s="233"/>
      <c r="AT56" s="277"/>
      <c r="AU56" s="233"/>
      <c r="AV56" s="277"/>
      <c r="AW56" s="233"/>
      <c r="AX56" s="277"/>
      <c r="AY56" s="233"/>
      <c r="AZ56" s="277"/>
      <c r="BA56" s="233"/>
      <c r="BB56" s="277"/>
      <c r="BC56" s="233"/>
      <c r="BD56" s="277"/>
      <c r="BE56" s="233"/>
      <c r="BF56" s="277"/>
      <c r="BG56" s="233"/>
      <c r="BH56" s="277"/>
      <c r="BI56" s="233"/>
      <c r="BJ56" s="277"/>
      <c r="BK56" s="233"/>
      <c r="BL56" s="277"/>
      <c r="BM56" s="233"/>
      <c r="BN56" s="277"/>
      <c r="BO56" s="233"/>
      <c r="BP56" s="277"/>
      <c r="BQ56" s="233"/>
      <c r="BR56" s="277"/>
      <c r="BS56" s="233"/>
      <c r="BT56" s="277"/>
      <c r="BU56" s="233"/>
      <c r="BV56" s="277"/>
      <c r="BW56" s="233"/>
      <c r="BX56" s="277"/>
      <c r="BY56" s="233"/>
      <c r="BZ56" s="277"/>
      <c r="CA56" s="233"/>
      <c r="CB56" s="277"/>
      <c r="CC56" s="233"/>
      <c r="CD56" s="277"/>
      <c r="CE56" s="233"/>
      <c r="CF56" s="277"/>
      <c r="CG56" s="233"/>
      <c r="CH56" s="277"/>
      <c r="CI56" s="233"/>
      <c r="CJ56" s="277"/>
      <c r="CK56" s="233"/>
      <c r="CL56" s="277"/>
      <c r="CM56" s="233"/>
      <c r="CN56" s="277"/>
      <c r="CO56" s="233"/>
      <c r="CP56" s="277"/>
      <c r="CQ56" s="233"/>
      <c r="CR56" s="277"/>
      <c r="CS56" s="233"/>
      <c r="CT56" s="277"/>
      <c r="CU56" s="233"/>
      <c r="CV56" s="277"/>
      <c r="CW56" s="233"/>
      <c r="CX56" s="277"/>
      <c r="CY56" s="233"/>
      <c r="CZ56" s="277"/>
    </row>
    <row r="57" spans="1:104" ht="18.75" customHeight="1" x14ac:dyDescent="0.25">
      <c r="B57" s="520"/>
      <c r="C57" s="525"/>
      <c r="D57" s="27" t="s">
        <v>121</v>
      </c>
      <c r="E57" s="234">
        <f>E77+E76</f>
        <v>3360000</v>
      </c>
      <c r="F57" s="278">
        <f t="shared" ref="F57:BQ57" si="111">F77+F76</f>
        <v>6490000</v>
      </c>
      <c r="G57" s="234">
        <f t="shared" si="111"/>
        <v>7086000</v>
      </c>
      <c r="H57" s="278">
        <f t="shared" si="111"/>
        <v>7600000</v>
      </c>
      <c r="I57" s="234">
        <f t="shared" si="111"/>
        <v>7270000</v>
      </c>
      <c r="J57" s="278">
        <f t="shared" si="111"/>
        <v>4600000</v>
      </c>
      <c r="K57" s="234">
        <f t="shared" si="111"/>
        <v>10498000</v>
      </c>
      <c r="L57" s="278">
        <f t="shared" si="111"/>
        <v>10498000</v>
      </c>
      <c r="M57" s="234">
        <f t="shared" si="111"/>
        <v>4320000</v>
      </c>
      <c r="N57" s="278">
        <f t="shared" si="111"/>
        <v>8760000</v>
      </c>
      <c r="O57" s="234">
        <f t="shared" si="111"/>
        <v>2807000</v>
      </c>
      <c r="P57" s="278">
        <f t="shared" si="111"/>
        <v>29887000</v>
      </c>
      <c r="Q57" s="234">
        <f t="shared" si="111"/>
        <v>3059953</v>
      </c>
      <c r="R57" s="278">
        <f t="shared" si="111"/>
        <v>6762000</v>
      </c>
      <c r="S57" s="234">
        <f t="shared" si="111"/>
        <v>6620000</v>
      </c>
      <c r="T57" s="278">
        <f t="shared" si="111"/>
        <v>1938250</v>
      </c>
      <c r="U57" s="234">
        <f t="shared" si="111"/>
        <v>2230000</v>
      </c>
      <c r="V57" s="278">
        <f t="shared" si="111"/>
        <v>3034000</v>
      </c>
      <c r="W57" s="234">
        <f t="shared" si="111"/>
        <v>8490000</v>
      </c>
      <c r="X57" s="278">
        <f t="shared" si="111"/>
        <v>5320000</v>
      </c>
      <c r="Y57" s="234">
        <f t="shared" si="111"/>
        <v>4070000</v>
      </c>
      <c r="Z57" s="278">
        <f t="shared" si="111"/>
        <v>4540000</v>
      </c>
      <c r="AA57" s="234">
        <f t="shared" si="111"/>
        <v>3010000</v>
      </c>
      <c r="AB57" s="278">
        <f t="shared" si="111"/>
        <v>6610000</v>
      </c>
      <c r="AC57" s="234">
        <f t="shared" si="111"/>
        <v>4130000</v>
      </c>
      <c r="AD57" s="278">
        <f t="shared" si="111"/>
        <v>3200000</v>
      </c>
      <c r="AE57" s="234">
        <f t="shared" si="111"/>
        <v>7080000</v>
      </c>
      <c r="AF57" s="278">
        <f t="shared" si="111"/>
        <v>760000</v>
      </c>
      <c r="AG57" s="234">
        <f t="shared" si="111"/>
        <v>1190000</v>
      </c>
      <c r="AH57" s="278">
        <f t="shared" si="111"/>
        <v>1721000</v>
      </c>
      <c r="AI57" s="234">
        <f t="shared" si="111"/>
        <v>3750000</v>
      </c>
      <c r="AJ57" s="278">
        <f t="shared" si="111"/>
        <v>4900000</v>
      </c>
      <c r="AK57" s="234">
        <f t="shared" si="111"/>
        <v>646000</v>
      </c>
      <c r="AL57" s="278">
        <f t="shared" si="111"/>
        <v>5380000</v>
      </c>
      <c r="AM57" s="234">
        <f t="shared" si="111"/>
        <v>2502000</v>
      </c>
      <c r="AN57" s="278">
        <f t="shared" si="111"/>
        <v>790000</v>
      </c>
      <c r="AO57" s="234">
        <f t="shared" si="111"/>
        <v>900000</v>
      </c>
      <c r="AP57" s="278">
        <f t="shared" si="111"/>
        <v>600000</v>
      </c>
      <c r="AQ57" s="234">
        <f t="shared" si="111"/>
        <v>2780000</v>
      </c>
      <c r="AR57" s="278">
        <f t="shared" si="111"/>
        <v>670000</v>
      </c>
      <c r="AS57" s="234">
        <f t="shared" si="111"/>
        <v>386000</v>
      </c>
      <c r="AT57" s="278">
        <f t="shared" si="111"/>
        <v>346000</v>
      </c>
      <c r="AU57" s="234">
        <f t="shared" si="111"/>
        <v>830000</v>
      </c>
      <c r="AV57" s="278">
        <f t="shared" si="111"/>
        <v>370000</v>
      </c>
      <c r="AW57" s="234">
        <f t="shared" si="111"/>
        <v>110000</v>
      </c>
      <c r="AX57" s="278">
        <f t="shared" si="111"/>
        <v>1632000</v>
      </c>
      <c r="AY57" s="234">
        <f t="shared" si="111"/>
        <v>1586000</v>
      </c>
      <c r="AZ57" s="278">
        <f t="shared" si="111"/>
        <v>100000</v>
      </c>
      <c r="BA57" s="234">
        <f t="shared" si="111"/>
        <v>3390000</v>
      </c>
      <c r="BB57" s="278">
        <f t="shared" si="111"/>
        <v>2360000</v>
      </c>
      <c r="BC57" s="234">
        <f t="shared" si="111"/>
        <v>430000</v>
      </c>
      <c r="BD57" s="278">
        <f t="shared" si="111"/>
        <v>1020000</v>
      </c>
      <c r="BE57" s="234">
        <f t="shared" si="111"/>
        <v>1370000</v>
      </c>
      <c r="BF57" s="278">
        <f t="shared" si="111"/>
        <v>0</v>
      </c>
      <c r="BG57" s="234">
        <f t="shared" si="111"/>
        <v>0</v>
      </c>
      <c r="BH57" s="278">
        <f t="shared" si="111"/>
        <v>100000</v>
      </c>
      <c r="BI57" s="234">
        <f t="shared" si="111"/>
        <v>0</v>
      </c>
      <c r="BJ57" s="278">
        <f t="shared" si="111"/>
        <v>770000</v>
      </c>
      <c r="BK57" s="234">
        <f t="shared" si="111"/>
        <v>720000</v>
      </c>
      <c r="BL57" s="278">
        <f t="shared" si="111"/>
        <v>440000</v>
      </c>
      <c r="BM57" s="234">
        <f t="shared" si="111"/>
        <v>440000</v>
      </c>
      <c r="BN57" s="278">
        <f t="shared" si="111"/>
        <v>0</v>
      </c>
      <c r="BO57" s="234">
        <f t="shared" si="111"/>
        <v>0</v>
      </c>
      <c r="BP57" s="278">
        <f t="shared" si="111"/>
        <v>360000</v>
      </c>
      <c r="BQ57" s="234">
        <f t="shared" si="111"/>
        <v>0</v>
      </c>
      <c r="BR57" s="278">
        <f t="shared" ref="BR57:CZ57" si="112">BR77+BR76</f>
        <v>380000</v>
      </c>
      <c r="BS57" s="234">
        <f t="shared" si="112"/>
        <v>0</v>
      </c>
      <c r="BT57" s="278">
        <f t="shared" si="112"/>
        <v>180000</v>
      </c>
      <c r="BU57" s="234">
        <f t="shared" si="112"/>
        <v>0</v>
      </c>
      <c r="BV57" s="278">
        <f t="shared" si="112"/>
        <v>0</v>
      </c>
      <c r="BW57" s="234">
        <f t="shared" si="112"/>
        <v>0</v>
      </c>
      <c r="BX57" s="278">
        <f t="shared" si="112"/>
        <v>0</v>
      </c>
      <c r="BY57" s="234">
        <f t="shared" si="112"/>
        <v>0</v>
      </c>
      <c r="BZ57" s="278">
        <f t="shared" si="112"/>
        <v>0</v>
      </c>
      <c r="CA57" s="234">
        <f t="shared" si="112"/>
        <v>0</v>
      </c>
      <c r="CB57" s="278">
        <f t="shared" si="112"/>
        <v>100000</v>
      </c>
      <c r="CC57" s="234">
        <f t="shared" si="112"/>
        <v>210000</v>
      </c>
      <c r="CD57" s="278">
        <f t="shared" si="112"/>
        <v>2400000</v>
      </c>
      <c r="CE57" s="234">
        <f t="shared" si="112"/>
        <v>254000</v>
      </c>
      <c r="CF57" s="278">
        <f t="shared" si="112"/>
        <v>0</v>
      </c>
      <c r="CG57" s="234">
        <f t="shared" si="112"/>
        <v>0</v>
      </c>
      <c r="CH57" s="278">
        <f t="shared" si="112"/>
        <v>0</v>
      </c>
      <c r="CI57" s="234">
        <f t="shared" si="112"/>
        <v>0</v>
      </c>
      <c r="CJ57" s="278">
        <f t="shared" si="112"/>
        <v>0</v>
      </c>
      <c r="CK57" s="234">
        <f t="shared" si="112"/>
        <v>0</v>
      </c>
      <c r="CL57" s="278">
        <f t="shared" si="112"/>
        <v>0</v>
      </c>
      <c r="CM57" s="234">
        <f t="shared" si="112"/>
        <v>0</v>
      </c>
      <c r="CN57" s="278">
        <f t="shared" si="112"/>
        <v>0</v>
      </c>
      <c r="CO57" s="234">
        <f t="shared" si="112"/>
        <v>0</v>
      </c>
      <c r="CP57" s="278">
        <f t="shared" si="112"/>
        <v>0</v>
      </c>
      <c r="CQ57" s="234">
        <f t="shared" si="112"/>
        <v>0</v>
      </c>
      <c r="CR57" s="278">
        <f t="shared" si="112"/>
        <v>0</v>
      </c>
      <c r="CS57" s="234">
        <f t="shared" si="112"/>
        <v>0</v>
      </c>
      <c r="CT57" s="278">
        <f t="shared" si="112"/>
        <v>0</v>
      </c>
      <c r="CU57" s="234">
        <f t="shared" si="112"/>
        <v>0</v>
      </c>
      <c r="CV57" s="278">
        <f t="shared" si="112"/>
        <v>0</v>
      </c>
      <c r="CW57" s="234">
        <f t="shared" si="112"/>
        <v>0</v>
      </c>
      <c r="CX57" s="278">
        <f t="shared" si="112"/>
        <v>0</v>
      </c>
      <c r="CY57" s="234">
        <f t="shared" si="112"/>
        <v>0</v>
      </c>
      <c r="CZ57" s="278">
        <f t="shared" si="112"/>
        <v>0</v>
      </c>
    </row>
    <row r="58" spans="1:104" ht="18.75" customHeight="1" x14ac:dyDescent="0.25">
      <c r="B58" s="520"/>
      <c r="C58" s="525"/>
      <c r="D58" s="27" t="s">
        <v>122</v>
      </c>
      <c r="E58" s="234">
        <f>E92+E105+E118</f>
        <v>0</v>
      </c>
      <c r="F58" s="234">
        <f t="shared" ref="F58:BQ58" si="113">F92+F105+F118</f>
        <v>0</v>
      </c>
      <c r="G58" s="234">
        <f t="shared" si="113"/>
        <v>0</v>
      </c>
      <c r="H58" s="234">
        <f t="shared" si="113"/>
        <v>0</v>
      </c>
      <c r="I58" s="234">
        <f t="shared" si="113"/>
        <v>0</v>
      </c>
      <c r="J58" s="234">
        <f t="shared" si="113"/>
        <v>0</v>
      </c>
      <c r="K58" s="234">
        <f t="shared" si="113"/>
        <v>0</v>
      </c>
      <c r="L58" s="234">
        <f t="shared" si="113"/>
        <v>0</v>
      </c>
      <c r="M58" s="234">
        <f t="shared" si="113"/>
        <v>0</v>
      </c>
      <c r="N58" s="234">
        <f t="shared" si="113"/>
        <v>0</v>
      </c>
      <c r="O58" s="234">
        <f t="shared" si="113"/>
        <v>0</v>
      </c>
      <c r="P58" s="234">
        <f t="shared" si="113"/>
        <v>0</v>
      </c>
      <c r="Q58" s="234">
        <f t="shared" si="113"/>
        <v>0</v>
      </c>
      <c r="R58" s="234">
        <f t="shared" si="113"/>
        <v>0</v>
      </c>
      <c r="S58" s="234">
        <f t="shared" si="113"/>
        <v>0</v>
      </c>
      <c r="T58" s="234">
        <f t="shared" si="113"/>
        <v>0</v>
      </c>
      <c r="U58" s="234">
        <f t="shared" si="113"/>
        <v>0</v>
      </c>
      <c r="V58" s="234">
        <f t="shared" si="113"/>
        <v>0</v>
      </c>
      <c r="W58" s="234">
        <f t="shared" si="113"/>
        <v>0</v>
      </c>
      <c r="X58" s="234">
        <f t="shared" si="113"/>
        <v>0</v>
      </c>
      <c r="Y58" s="234">
        <f t="shared" si="113"/>
        <v>0</v>
      </c>
      <c r="Z58" s="234">
        <f t="shared" si="113"/>
        <v>0</v>
      </c>
      <c r="AA58" s="234">
        <f t="shared" si="113"/>
        <v>0</v>
      </c>
      <c r="AB58" s="234">
        <f t="shared" si="113"/>
        <v>0</v>
      </c>
      <c r="AC58" s="234">
        <f t="shared" si="113"/>
        <v>0</v>
      </c>
      <c r="AD58" s="234">
        <f t="shared" si="113"/>
        <v>0</v>
      </c>
      <c r="AE58" s="234">
        <f t="shared" si="113"/>
        <v>0</v>
      </c>
      <c r="AF58" s="234">
        <f t="shared" si="113"/>
        <v>0</v>
      </c>
      <c r="AG58" s="234">
        <f t="shared" si="113"/>
        <v>0</v>
      </c>
      <c r="AH58" s="234">
        <f t="shared" si="113"/>
        <v>0</v>
      </c>
      <c r="AI58" s="234">
        <f t="shared" si="113"/>
        <v>0</v>
      </c>
      <c r="AJ58" s="234">
        <f t="shared" si="113"/>
        <v>0</v>
      </c>
      <c r="AK58" s="234">
        <f t="shared" si="113"/>
        <v>0</v>
      </c>
      <c r="AL58" s="234">
        <f t="shared" si="113"/>
        <v>0</v>
      </c>
      <c r="AM58" s="234">
        <f t="shared" si="113"/>
        <v>0</v>
      </c>
      <c r="AN58" s="234">
        <f t="shared" si="113"/>
        <v>0</v>
      </c>
      <c r="AO58" s="234">
        <f t="shared" si="113"/>
        <v>0</v>
      </c>
      <c r="AP58" s="234">
        <f t="shared" si="113"/>
        <v>0</v>
      </c>
      <c r="AQ58" s="234">
        <f t="shared" si="113"/>
        <v>0</v>
      </c>
      <c r="AR58" s="234">
        <f t="shared" si="113"/>
        <v>0</v>
      </c>
      <c r="AS58" s="234">
        <f t="shared" si="113"/>
        <v>0</v>
      </c>
      <c r="AT58" s="234">
        <f t="shared" si="113"/>
        <v>0</v>
      </c>
      <c r="AU58" s="234">
        <f t="shared" si="113"/>
        <v>0</v>
      </c>
      <c r="AV58" s="234">
        <f t="shared" si="113"/>
        <v>0</v>
      </c>
      <c r="AW58" s="234">
        <f t="shared" si="113"/>
        <v>0</v>
      </c>
      <c r="AX58" s="234">
        <f t="shared" si="113"/>
        <v>0</v>
      </c>
      <c r="AY58" s="234">
        <f t="shared" si="113"/>
        <v>0</v>
      </c>
      <c r="AZ58" s="234">
        <f t="shared" si="113"/>
        <v>0</v>
      </c>
      <c r="BA58" s="234">
        <f t="shared" si="113"/>
        <v>0</v>
      </c>
      <c r="BB58" s="234">
        <f t="shared" si="113"/>
        <v>0</v>
      </c>
      <c r="BC58" s="234">
        <f t="shared" si="113"/>
        <v>0</v>
      </c>
      <c r="BD58" s="234">
        <f t="shared" si="113"/>
        <v>0</v>
      </c>
      <c r="BE58" s="234">
        <f t="shared" si="113"/>
        <v>0</v>
      </c>
      <c r="BF58" s="234">
        <f t="shared" si="113"/>
        <v>0</v>
      </c>
      <c r="BG58" s="234">
        <f t="shared" si="113"/>
        <v>0</v>
      </c>
      <c r="BH58" s="234">
        <f t="shared" si="113"/>
        <v>0</v>
      </c>
      <c r="BI58" s="234">
        <f t="shared" si="113"/>
        <v>0</v>
      </c>
      <c r="BJ58" s="234">
        <f t="shared" si="113"/>
        <v>0</v>
      </c>
      <c r="BK58" s="234">
        <f t="shared" si="113"/>
        <v>0</v>
      </c>
      <c r="BL58" s="234">
        <f t="shared" si="113"/>
        <v>0</v>
      </c>
      <c r="BM58" s="234">
        <f t="shared" si="113"/>
        <v>0</v>
      </c>
      <c r="BN58" s="234">
        <f t="shared" si="113"/>
        <v>0</v>
      </c>
      <c r="BO58" s="234">
        <f t="shared" si="113"/>
        <v>0</v>
      </c>
      <c r="BP58" s="234">
        <f t="shared" si="113"/>
        <v>0</v>
      </c>
      <c r="BQ58" s="234">
        <f t="shared" si="113"/>
        <v>0</v>
      </c>
      <c r="BR58" s="234">
        <f t="shared" ref="BR58:CZ58" si="114">BR92+BR105+BR118</f>
        <v>0</v>
      </c>
      <c r="BS58" s="234">
        <f t="shared" si="114"/>
        <v>0</v>
      </c>
      <c r="BT58" s="234">
        <f t="shared" si="114"/>
        <v>0</v>
      </c>
      <c r="BU58" s="234">
        <f t="shared" si="114"/>
        <v>0</v>
      </c>
      <c r="BV58" s="234">
        <f t="shared" si="114"/>
        <v>0</v>
      </c>
      <c r="BW58" s="234">
        <f t="shared" si="114"/>
        <v>0</v>
      </c>
      <c r="BX58" s="234">
        <f t="shared" si="114"/>
        <v>0</v>
      </c>
      <c r="BY58" s="234">
        <f t="shared" si="114"/>
        <v>0</v>
      </c>
      <c r="BZ58" s="234">
        <f t="shared" si="114"/>
        <v>0</v>
      </c>
      <c r="CA58" s="234">
        <f t="shared" si="114"/>
        <v>0</v>
      </c>
      <c r="CB58" s="234">
        <f t="shared" si="114"/>
        <v>0</v>
      </c>
      <c r="CC58" s="234">
        <f t="shared" si="114"/>
        <v>0</v>
      </c>
      <c r="CD58" s="234">
        <f t="shared" si="114"/>
        <v>0</v>
      </c>
      <c r="CE58" s="234">
        <f t="shared" si="114"/>
        <v>0</v>
      </c>
      <c r="CF58" s="234">
        <f t="shared" si="114"/>
        <v>0</v>
      </c>
      <c r="CG58" s="234">
        <f t="shared" si="114"/>
        <v>0</v>
      </c>
      <c r="CH58" s="234">
        <f t="shared" si="114"/>
        <v>0</v>
      </c>
      <c r="CI58" s="234">
        <f t="shared" si="114"/>
        <v>0</v>
      </c>
      <c r="CJ58" s="234">
        <f t="shared" si="114"/>
        <v>0</v>
      </c>
      <c r="CK58" s="234">
        <f t="shared" si="114"/>
        <v>0</v>
      </c>
      <c r="CL58" s="234">
        <f t="shared" si="114"/>
        <v>0</v>
      </c>
      <c r="CM58" s="234">
        <f t="shared" si="114"/>
        <v>0</v>
      </c>
      <c r="CN58" s="234">
        <f t="shared" si="114"/>
        <v>0</v>
      </c>
      <c r="CO58" s="234">
        <f t="shared" si="114"/>
        <v>0</v>
      </c>
      <c r="CP58" s="234">
        <f t="shared" si="114"/>
        <v>0</v>
      </c>
      <c r="CQ58" s="234">
        <f t="shared" si="114"/>
        <v>0</v>
      </c>
      <c r="CR58" s="234">
        <f t="shared" si="114"/>
        <v>0</v>
      </c>
      <c r="CS58" s="234">
        <f t="shared" si="114"/>
        <v>0</v>
      </c>
      <c r="CT58" s="234">
        <f t="shared" si="114"/>
        <v>0</v>
      </c>
      <c r="CU58" s="234">
        <f t="shared" si="114"/>
        <v>0</v>
      </c>
      <c r="CV58" s="234">
        <f t="shared" si="114"/>
        <v>0</v>
      </c>
      <c r="CW58" s="234">
        <f t="shared" si="114"/>
        <v>0</v>
      </c>
      <c r="CX58" s="234">
        <f t="shared" si="114"/>
        <v>0</v>
      </c>
      <c r="CY58" s="234">
        <f t="shared" si="114"/>
        <v>0</v>
      </c>
      <c r="CZ58" s="234">
        <f t="shared" si="114"/>
        <v>0</v>
      </c>
    </row>
    <row r="59" spans="1:104" ht="18.75" customHeight="1" x14ac:dyDescent="0.25">
      <c r="B59" s="520"/>
      <c r="C59" s="525"/>
      <c r="D59" s="27" t="s">
        <v>61</v>
      </c>
      <c r="E59" s="233"/>
      <c r="F59" s="277"/>
      <c r="G59" s="233"/>
      <c r="H59" s="277"/>
      <c r="I59" s="233"/>
      <c r="J59" s="277"/>
      <c r="K59" s="233"/>
      <c r="L59" s="277"/>
      <c r="M59" s="233"/>
      <c r="N59" s="277"/>
      <c r="O59" s="233"/>
      <c r="P59" s="277"/>
      <c r="Q59" s="233"/>
      <c r="R59" s="277"/>
      <c r="S59" s="233"/>
      <c r="T59" s="277"/>
      <c r="U59" s="233"/>
      <c r="V59" s="277"/>
      <c r="W59" s="233"/>
      <c r="X59" s="277"/>
      <c r="Y59" s="233"/>
      <c r="Z59" s="277"/>
      <c r="AA59" s="233"/>
      <c r="AB59" s="277"/>
      <c r="AC59" s="233"/>
      <c r="AD59" s="277"/>
      <c r="AE59" s="233"/>
      <c r="AF59" s="277"/>
      <c r="AG59" s="233"/>
      <c r="AH59" s="277"/>
      <c r="AI59" s="233"/>
      <c r="AJ59" s="277"/>
      <c r="AK59" s="233"/>
      <c r="AL59" s="277"/>
      <c r="AM59" s="233"/>
      <c r="AN59" s="277"/>
      <c r="AO59" s="233"/>
      <c r="AP59" s="277"/>
      <c r="AQ59" s="233"/>
      <c r="AR59" s="277"/>
      <c r="AS59" s="233"/>
      <c r="AT59" s="277"/>
      <c r="AU59" s="233"/>
      <c r="AV59" s="277"/>
      <c r="AW59" s="233"/>
      <c r="AX59" s="277"/>
      <c r="AY59" s="233"/>
      <c r="AZ59" s="277"/>
      <c r="BA59" s="233"/>
      <c r="BB59" s="277"/>
      <c r="BC59" s="233"/>
      <c r="BD59" s="277"/>
      <c r="BE59" s="233"/>
      <c r="BF59" s="277"/>
      <c r="BG59" s="233"/>
      <c r="BH59" s="277"/>
      <c r="BI59" s="233"/>
      <c r="BJ59" s="277"/>
      <c r="BK59" s="233"/>
      <c r="BL59" s="277"/>
      <c r="BM59" s="233"/>
      <c r="BN59" s="277"/>
      <c r="BO59" s="233"/>
      <c r="BP59" s="277"/>
      <c r="BQ59" s="233"/>
      <c r="BR59" s="277"/>
      <c r="BS59" s="233"/>
      <c r="BT59" s="277"/>
      <c r="BU59" s="233"/>
      <c r="BV59" s="277"/>
      <c r="BW59" s="233"/>
      <c r="BX59" s="277"/>
      <c r="BY59" s="233"/>
      <c r="BZ59" s="277"/>
      <c r="CA59" s="233"/>
      <c r="CB59" s="277"/>
      <c r="CC59" s="233"/>
      <c r="CD59" s="277"/>
      <c r="CE59" s="233"/>
      <c r="CF59" s="277"/>
      <c r="CG59" s="233"/>
      <c r="CH59" s="277"/>
      <c r="CI59" s="233"/>
      <c r="CJ59" s="277"/>
      <c r="CK59" s="233"/>
      <c r="CL59" s="277"/>
      <c r="CM59" s="233"/>
      <c r="CN59" s="277"/>
      <c r="CO59" s="233"/>
      <c r="CP59" s="277"/>
      <c r="CQ59" s="233"/>
      <c r="CR59" s="277"/>
      <c r="CS59" s="233"/>
      <c r="CT59" s="277"/>
      <c r="CU59" s="233"/>
      <c r="CV59" s="277"/>
      <c r="CW59" s="233"/>
      <c r="CX59" s="277"/>
      <c r="CY59" s="233"/>
      <c r="CZ59" s="277"/>
    </row>
    <row r="60" spans="1:104" ht="21.75" customHeight="1" x14ac:dyDescent="0.25">
      <c r="A60" s="7" t="s">
        <v>38</v>
      </c>
      <c r="B60" s="520"/>
      <c r="C60" s="525"/>
      <c r="D60" s="28" t="s">
        <v>39</v>
      </c>
      <c r="E60" s="235">
        <f t="shared" ref="E60:BM60" si="115">E52+E59+E54+E57+E58</f>
        <v>4320000</v>
      </c>
      <c r="F60" s="279">
        <f t="shared" si="115"/>
        <v>7540000</v>
      </c>
      <c r="G60" s="235">
        <f t="shared" si="115"/>
        <v>8786000</v>
      </c>
      <c r="H60" s="279">
        <f t="shared" si="115"/>
        <v>8040000</v>
      </c>
      <c r="I60" s="235">
        <f t="shared" si="115"/>
        <v>8020000</v>
      </c>
      <c r="J60" s="279">
        <f t="shared" si="115"/>
        <v>4940000</v>
      </c>
      <c r="K60" s="235">
        <f t="shared" si="115"/>
        <v>10778000</v>
      </c>
      <c r="L60" s="279">
        <f t="shared" si="115"/>
        <v>11398000</v>
      </c>
      <c r="M60" s="235">
        <f t="shared" si="115"/>
        <v>4680000</v>
      </c>
      <c r="N60" s="279">
        <f t="shared" si="115"/>
        <v>9100000</v>
      </c>
      <c r="O60" s="235">
        <f t="shared" si="115"/>
        <v>4507000</v>
      </c>
      <c r="P60" s="279">
        <f t="shared" si="115"/>
        <v>31987000</v>
      </c>
      <c r="Q60" s="235">
        <f t="shared" si="115"/>
        <v>4659953</v>
      </c>
      <c r="R60" s="279">
        <f t="shared" si="115"/>
        <v>7102000</v>
      </c>
      <c r="S60" s="235">
        <f t="shared" si="115"/>
        <v>7217500</v>
      </c>
      <c r="T60" s="279">
        <f t="shared" si="115"/>
        <v>2278250</v>
      </c>
      <c r="U60" s="235">
        <f t="shared" si="115"/>
        <v>2990000</v>
      </c>
      <c r="V60" s="279">
        <f t="shared" si="115"/>
        <v>3454000</v>
      </c>
      <c r="W60" s="235">
        <f t="shared" si="115"/>
        <v>8910000</v>
      </c>
      <c r="X60" s="279">
        <f t="shared" si="115"/>
        <v>5660000</v>
      </c>
      <c r="Y60" s="235">
        <f t="shared" si="115"/>
        <v>4410000</v>
      </c>
      <c r="Z60" s="279">
        <f t="shared" si="115"/>
        <v>5000000</v>
      </c>
      <c r="AA60" s="235">
        <f t="shared" si="115"/>
        <v>3010000</v>
      </c>
      <c r="AB60" s="279">
        <f t="shared" si="115"/>
        <v>7410000</v>
      </c>
      <c r="AC60" s="235">
        <f t="shared" si="115"/>
        <v>4130000</v>
      </c>
      <c r="AD60" s="279">
        <f t="shared" si="115"/>
        <v>3200000</v>
      </c>
      <c r="AE60" s="235">
        <f t="shared" si="115"/>
        <v>7980000</v>
      </c>
      <c r="AF60" s="279">
        <f t="shared" si="115"/>
        <v>1610000</v>
      </c>
      <c r="AG60" s="235">
        <f t="shared" si="115"/>
        <v>2090000</v>
      </c>
      <c r="AH60" s="279">
        <f t="shared" si="115"/>
        <v>6121000</v>
      </c>
      <c r="AI60" s="235">
        <f t="shared" si="115"/>
        <v>3750000</v>
      </c>
      <c r="AJ60" s="279">
        <f t="shared" si="115"/>
        <v>6050000</v>
      </c>
      <c r="AK60" s="235">
        <f t="shared" si="115"/>
        <v>1796000</v>
      </c>
      <c r="AL60" s="279">
        <f t="shared" si="115"/>
        <v>5380000</v>
      </c>
      <c r="AM60" s="235">
        <f t="shared" si="115"/>
        <v>3602000</v>
      </c>
      <c r="AN60" s="279">
        <f t="shared" si="115"/>
        <v>17070000</v>
      </c>
      <c r="AO60" s="235">
        <f t="shared" si="115"/>
        <v>1700000</v>
      </c>
      <c r="AP60" s="279">
        <f t="shared" si="115"/>
        <v>920000</v>
      </c>
      <c r="AQ60" s="235">
        <f t="shared" si="115"/>
        <v>2780000</v>
      </c>
      <c r="AR60" s="279">
        <f t="shared" si="115"/>
        <v>970000</v>
      </c>
      <c r="AS60" s="235">
        <f t="shared" si="115"/>
        <v>1786000</v>
      </c>
      <c r="AT60" s="279">
        <f t="shared" si="115"/>
        <v>1946000</v>
      </c>
      <c r="AU60" s="235">
        <f t="shared" si="115"/>
        <v>1830000</v>
      </c>
      <c r="AV60" s="279">
        <f t="shared" si="115"/>
        <v>370000</v>
      </c>
      <c r="AW60" s="235">
        <f t="shared" si="115"/>
        <v>110000</v>
      </c>
      <c r="AX60" s="279">
        <f t="shared" si="115"/>
        <v>1632000</v>
      </c>
      <c r="AY60" s="235">
        <f t="shared" si="115"/>
        <v>1586000</v>
      </c>
      <c r="AZ60" s="279">
        <f t="shared" si="115"/>
        <v>1600000</v>
      </c>
      <c r="BA60" s="235">
        <f t="shared" si="115"/>
        <v>3710000</v>
      </c>
      <c r="BB60" s="279">
        <f t="shared" si="115"/>
        <v>3410000</v>
      </c>
      <c r="BC60" s="235">
        <f t="shared" si="115"/>
        <v>2430000</v>
      </c>
      <c r="BD60" s="279">
        <f t="shared" si="115"/>
        <v>2820000</v>
      </c>
      <c r="BE60" s="235">
        <f t="shared" si="115"/>
        <v>2420000</v>
      </c>
      <c r="BF60" s="279">
        <f t="shared" si="115"/>
        <v>0</v>
      </c>
      <c r="BG60" s="235">
        <f t="shared" si="115"/>
        <v>0</v>
      </c>
      <c r="BH60" s="279">
        <f t="shared" si="115"/>
        <v>100000</v>
      </c>
      <c r="BI60" s="235">
        <f t="shared" si="115"/>
        <v>0</v>
      </c>
      <c r="BJ60" s="279">
        <f t="shared" si="115"/>
        <v>770000</v>
      </c>
      <c r="BK60" s="235">
        <f t="shared" si="115"/>
        <v>720000</v>
      </c>
      <c r="BL60" s="279">
        <f t="shared" si="115"/>
        <v>440000</v>
      </c>
      <c r="BM60" s="235">
        <f t="shared" si="115"/>
        <v>1340000</v>
      </c>
      <c r="BN60" s="279">
        <f t="shared" ref="BN60:CZ60" si="116">BN52+BN59+BN54+BN57+BN58</f>
        <v>0</v>
      </c>
      <c r="BO60" s="235">
        <f t="shared" si="116"/>
        <v>0</v>
      </c>
      <c r="BP60" s="279">
        <f t="shared" si="116"/>
        <v>360000</v>
      </c>
      <c r="BQ60" s="235">
        <f t="shared" si="116"/>
        <v>0</v>
      </c>
      <c r="BR60" s="279">
        <f t="shared" si="116"/>
        <v>1380000</v>
      </c>
      <c r="BS60" s="235">
        <f t="shared" si="116"/>
        <v>0</v>
      </c>
      <c r="BT60" s="279">
        <f t="shared" si="116"/>
        <v>180000</v>
      </c>
      <c r="BU60" s="235">
        <f t="shared" si="116"/>
        <v>0</v>
      </c>
      <c r="BV60" s="279">
        <f t="shared" si="116"/>
        <v>0</v>
      </c>
      <c r="BW60" s="235">
        <f t="shared" si="116"/>
        <v>0</v>
      </c>
      <c r="BX60" s="279">
        <f t="shared" si="116"/>
        <v>0</v>
      </c>
      <c r="BY60" s="235">
        <f t="shared" si="116"/>
        <v>0</v>
      </c>
      <c r="BZ60" s="279">
        <f t="shared" si="116"/>
        <v>0</v>
      </c>
      <c r="CA60" s="235">
        <f t="shared" si="116"/>
        <v>0</v>
      </c>
      <c r="CB60" s="279">
        <f t="shared" si="116"/>
        <v>100000</v>
      </c>
      <c r="CC60" s="235">
        <f t="shared" si="116"/>
        <v>210000</v>
      </c>
      <c r="CD60" s="279">
        <f t="shared" si="116"/>
        <v>2400000</v>
      </c>
      <c r="CE60" s="235">
        <f t="shared" si="116"/>
        <v>254000</v>
      </c>
      <c r="CF60" s="279">
        <f t="shared" si="116"/>
        <v>0</v>
      </c>
      <c r="CG60" s="235">
        <f t="shared" si="116"/>
        <v>0</v>
      </c>
      <c r="CH60" s="279">
        <f t="shared" si="116"/>
        <v>0</v>
      </c>
      <c r="CI60" s="235">
        <f t="shared" si="116"/>
        <v>0</v>
      </c>
      <c r="CJ60" s="279">
        <f t="shared" si="116"/>
        <v>0</v>
      </c>
      <c r="CK60" s="235">
        <f t="shared" si="116"/>
        <v>0</v>
      </c>
      <c r="CL60" s="279">
        <f t="shared" si="116"/>
        <v>0</v>
      </c>
      <c r="CM60" s="235">
        <f t="shared" si="116"/>
        <v>0</v>
      </c>
      <c r="CN60" s="279">
        <f t="shared" si="116"/>
        <v>0</v>
      </c>
      <c r="CO60" s="235">
        <f t="shared" si="116"/>
        <v>0</v>
      </c>
      <c r="CP60" s="279">
        <f t="shared" si="116"/>
        <v>0</v>
      </c>
      <c r="CQ60" s="235">
        <f t="shared" si="116"/>
        <v>0</v>
      </c>
      <c r="CR60" s="279">
        <f t="shared" si="116"/>
        <v>0</v>
      </c>
      <c r="CS60" s="235">
        <f t="shared" si="116"/>
        <v>0</v>
      </c>
      <c r="CT60" s="279">
        <f t="shared" si="116"/>
        <v>0</v>
      </c>
      <c r="CU60" s="235">
        <f t="shared" si="116"/>
        <v>0</v>
      </c>
      <c r="CV60" s="279">
        <f t="shared" si="116"/>
        <v>0</v>
      </c>
      <c r="CW60" s="235">
        <f t="shared" si="116"/>
        <v>0</v>
      </c>
      <c r="CX60" s="279">
        <f t="shared" si="116"/>
        <v>0</v>
      </c>
      <c r="CY60" s="235">
        <f t="shared" si="116"/>
        <v>0</v>
      </c>
      <c r="CZ60" s="279">
        <f t="shared" si="116"/>
        <v>0</v>
      </c>
    </row>
    <row r="61" spans="1:104" ht="35.25" customHeight="1" x14ac:dyDescent="0.25">
      <c r="B61" s="520"/>
      <c r="C61" s="525"/>
      <c r="D61" s="27" t="s">
        <v>123</v>
      </c>
      <c r="E61" s="232"/>
      <c r="F61" s="280"/>
      <c r="G61" s="232"/>
      <c r="H61" s="280"/>
      <c r="I61" s="232"/>
      <c r="J61" s="280"/>
      <c r="K61" s="232"/>
      <c r="L61" s="280"/>
      <c r="M61" s="232"/>
      <c r="N61" s="280"/>
      <c r="O61" s="232"/>
      <c r="P61" s="280"/>
      <c r="Q61" s="232"/>
      <c r="R61" s="280"/>
      <c r="S61" s="232"/>
      <c r="T61" s="280"/>
      <c r="U61" s="232"/>
      <c r="V61" s="280"/>
      <c r="W61" s="232"/>
      <c r="X61" s="280"/>
      <c r="Y61" s="232"/>
      <c r="Z61" s="280"/>
      <c r="AA61" s="232"/>
      <c r="AB61" s="280"/>
      <c r="AC61" s="232"/>
      <c r="AD61" s="280"/>
      <c r="AE61" s="232"/>
      <c r="AF61" s="280"/>
      <c r="AG61" s="232"/>
      <c r="AH61" s="280"/>
      <c r="AI61" s="232"/>
      <c r="AJ61" s="280"/>
      <c r="AK61" s="232"/>
      <c r="AL61" s="280"/>
      <c r="AM61" s="232"/>
      <c r="AN61" s="280"/>
      <c r="AO61" s="232"/>
      <c r="AP61" s="280"/>
      <c r="AQ61" s="232"/>
      <c r="AR61" s="280"/>
      <c r="AS61" s="232"/>
      <c r="AT61" s="280"/>
      <c r="AU61" s="232"/>
      <c r="AV61" s="280"/>
      <c r="AW61" s="232"/>
      <c r="AX61" s="280"/>
      <c r="AY61" s="232"/>
      <c r="AZ61" s="280"/>
      <c r="BA61" s="232"/>
      <c r="BB61" s="280"/>
      <c r="BC61" s="232"/>
      <c r="BD61" s="280"/>
      <c r="BE61" s="232"/>
      <c r="BF61" s="280"/>
      <c r="BG61" s="232"/>
      <c r="BH61" s="280"/>
      <c r="BI61" s="232"/>
      <c r="BJ61" s="280"/>
      <c r="BK61" s="232"/>
      <c r="BL61" s="280"/>
      <c r="BM61" s="232"/>
      <c r="BN61" s="280"/>
      <c r="BO61" s="232"/>
      <c r="BP61" s="280"/>
      <c r="BQ61" s="232"/>
      <c r="BR61" s="280"/>
      <c r="BS61" s="232"/>
      <c r="BT61" s="280"/>
      <c r="BU61" s="232"/>
      <c r="BV61" s="280"/>
      <c r="BW61" s="232"/>
      <c r="BX61" s="280"/>
      <c r="BY61" s="232"/>
      <c r="BZ61" s="280"/>
      <c r="CA61" s="232"/>
      <c r="CB61" s="280"/>
      <c r="CC61" s="232"/>
      <c r="CD61" s="280"/>
      <c r="CE61" s="232"/>
      <c r="CF61" s="280"/>
      <c r="CG61" s="232"/>
      <c r="CH61" s="280"/>
      <c r="CI61" s="232"/>
      <c r="CJ61" s="280"/>
      <c r="CK61" s="232"/>
      <c r="CL61" s="280"/>
      <c r="CM61" s="232"/>
      <c r="CN61" s="280"/>
      <c r="CO61" s="232"/>
      <c r="CP61" s="280"/>
      <c r="CQ61" s="232"/>
      <c r="CR61" s="280"/>
      <c r="CS61" s="232"/>
      <c r="CT61" s="280"/>
      <c r="CU61" s="232"/>
      <c r="CV61" s="280"/>
      <c r="CW61" s="232"/>
      <c r="CX61" s="280"/>
      <c r="CY61" s="232"/>
      <c r="CZ61" s="280"/>
    </row>
    <row r="62" spans="1:104" ht="36" customHeight="1" x14ac:dyDescent="0.25">
      <c r="B62" s="520"/>
      <c r="C62" s="525"/>
      <c r="D62" s="67" t="s">
        <v>124</v>
      </c>
      <c r="E62" s="235">
        <f t="shared" ref="E62:BM62" si="117">E51+E60-E61</f>
        <v>39420000</v>
      </c>
      <c r="F62" s="279">
        <f t="shared" si="117"/>
        <v>58540000</v>
      </c>
      <c r="G62" s="235">
        <f t="shared" si="117"/>
        <v>61486000</v>
      </c>
      <c r="H62" s="279">
        <f t="shared" si="117"/>
        <v>52040000</v>
      </c>
      <c r="I62" s="235">
        <f t="shared" si="117"/>
        <v>44620000</v>
      </c>
      <c r="J62" s="279">
        <f t="shared" si="117"/>
        <v>40340000</v>
      </c>
      <c r="K62" s="235">
        <f t="shared" si="117"/>
        <v>63878000</v>
      </c>
      <c r="L62" s="279">
        <f t="shared" si="117"/>
        <v>64498000</v>
      </c>
      <c r="M62" s="235">
        <f t="shared" si="117"/>
        <v>39380000</v>
      </c>
      <c r="N62" s="279">
        <f t="shared" si="117"/>
        <v>55400000</v>
      </c>
      <c r="O62" s="235">
        <f t="shared" si="117"/>
        <v>34257000</v>
      </c>
      <c r="P62" s="279">
        <f t="shared" si="117"/>
        <v>69787000</v>
      </c>
      <c r="Q62" s="235">
        <f t="shared" si="117"/>
        <v>36659953</v>
      </c>
      <c r="R62" s="279">
        <f t="shared" si="117"/>
        <v>48502000</v>
      </c>
      <c r="S62" s="235">
        <f t="shared" si="117"/>
        <v>44917500</v>
      </c>
      <c r="T62" s="279">
        <f t="shared" si="117"/>
        <v>34278250</v>
      </c>
      <c r="U62" s="235">
        <f t="shared" si="117"/>
        <v>44790000</v>
      </c>
      <c r="V62" s="279">
        <f t="shared" si="117"/>
        <v>43154000</v>
      </c>
      <c r="W62" s="235">
        <f t="shared" si="117"/>
        <v>50910000</v>
      </c>
      <c r="X62" s="279">
        <f t="shared" si="117"/>
        <v>58860000</v>
      </c>
      <c r="Y62" s="235">
        <f t="shared" si="117"/>
        <v>38410000</v>
      </c>
      <c r="Z62" s="279">
        <f t="shared" si="117"/>
        <v>50700000</v>
      </c>
      <c r="AA62" s="235">
        <f t="shared" si="117"/>
        <v>29610000</v>
      </c>
      <c r="AB62" s="279">
        <f t="shared" si="117"/>
        <v>43710000</v>
      </c>
      <c r="AC62" s="235">
        <f t="shared" si="117"/>
        <v>58530000</v>
      </c>
      <c r="AD62" s="279">
        <f t="shared" si="117"/>
        <v>53600000</v>
      </c>
      <c r="AE62" s="235">
        <f t="shared" si="117"/>
        <v>49780000</v>
      </c>
      <c r="AF62" s="279">
        <f t="shared" si="117"/>
        <v>47510000</v>
      </c>
      <c r="AG62" s="235">
        <f t="shared" si="117"/>
        <v>29290000</v>
      </c>
      <c r="AH62" s="279">
        <f t="shared" si="117"/>
        <v>34721000</v>
      </c>
      <c r="AI62" s="235">
        <f t="shared" si="117"/>
        <v>31750000</v>
      </c>
      <c r="AJ62" s="279">
        <f t="shared" si="117"/>
        <v>38250000</v>
      </c>
      <c r="AK62" s="235">
        <f t="shared" si="117"/>
        <v>31696000</v>
      </c>
      <c r="AL62" s="279">
        <f t="shared" si="117"/>
        <v>35530000</v>
      </c>
      <c r="AM62" s="235">
        <f t="shared" si="117"/>
        <v>30002000</v>
      </c>
      <c r="AN62" s="279">
        <f t="shared" si="117"/>
        <v>51270000</v>
      </c>
      <c r="AO62" s="235">
        <f t="shared" si="117"/>
        <v>20900000</v>
      </c>
      <c r="AP62" s="279">
        <f t="shared" si="117"/>
        <v>23420000</v>
      </c>
      <c r="AQ62" s="235">
        <f t="shared" si="117"/>
        <v>27430000</v>
      </c>
      <c r="AR62" s="279">
        <f t="shared" si="117"/>
        <v>20170000</v>
      </c>
      <c r="AS62" s="235">
        <f t="shared" si="117"/>
        <v>17986000</v>
      </c>
      <c r="AT62" s="279">
        <f t="shared" si="117"/>
        <v>19546000</v>
      </c>
      <c r="AU62" s="235">
        <f t="shared" si="117"/>
        <v>45830000</v>
      </c>
      <c r="AV62" s="279">
        <f t="shared" si="117"/>
        <v>19070000</v>
      </c>
      <c r="AW62" s="235">
        <f t="shared" si="117"/>
        <v>19710000</v>
      </c>
      <c r="AX62" s="279">
        <f t="shared" si="117"/>
        <v>16632000</v>
      </c>
      <c r="AY62" s="235">
        <f t="shared" si="117"/>
        <v>14586000</v>
      </c>
      <c r="AZ62" s="279">
        <f t="shared" si="117"/>
        <v>20650000</v>
      </c>
      <c r="BA62" s="235">
        <f t="shared" si="117"/>
        <v>27860000</v>
      </c>
      <c r="BB62" s="279">
        <f t="shared" si="117"/>
        <v>29430000</v>
      </c>
      <c r="BC62" s="235">
        <f t="shared" si="117"/>
        <v>20430000</v>
      </c>
      <c r="BD62" s="279">
        <f t="shared" si="117"/>
        <v>20820000</v>
      </c>
      <c r="BE62" s="235">
        <f t="shared" si="117"/>
        <v>27570000</v>
      </c>
      <c r="BF62" s="279">
        <f t="shared" si="117"/>
        <v>33600000</v>
      </c>
      <c r="BG62" s="235">
        <f t="shared" si="117"/>
        <v>25050000</v>
      </c>
      <c r="BH62" s="279">
        <f t="shared" si="117"/>
        <v>11300000</v>
      </c>
      <c r="BI62" s="235">
        <f t="shared" si="117"/>
        <v>11250000</v>
      </c>
      <c r="BJ62" s="279">
        <f t="shared" si="117"/>
        <v>25170000</v>
      </c>
      <c r="BK62" s="235">
        <f t="shared" si="117"/>
        <v>19920000</v>
      </c>
      <c r="BL62" s="279">
        <f t="shared" si="117"/>
        <v>10640000</v>
      </c>
      <c r="BM62" s="235">
        <f t="shared" si="117"/>
        <v>9840000</v>
      </c>
      <c r="BN62" s="279">
        <f t="shared" ref="BN62:CZ62" si="118">BN51+BN60-BN61</f>
        <v>13200000</v>
      </c>
      <c r="BO62" s="235">
        <f t="shared" si="118"/>
        <v>1250000</v>
      </c>
      <c r="BP62" s="279">
        <f t="shared" si="118"/>
        <v>8660000</v>
      </c>
      <c r="BQ62" s="235">
        <f t="shared" si="118"/>
        <v>11400000</v>
      </c>
      <c r="BR62" s="279">
        <f t="shared" si="118"/>
        <v>16380000</v>
      </c>
      <c r="BS62" s="235">
        <f t="shared" si="118"/>
        <v>4200000</v>
      </c>
      <c r="BT62" s="279">
        <f t="shared" si="118"/>
        <v>8680000</v>
      </c>
      <c r="BU62" s="235">
        <f t="shared" si="118"/>
        <v>5600000</v>
      </c>
      <c r="BV62" s="279">
        <f t="shared" si="118"/>
        <v>5600000</v>
      </c>
      <c r="BW62" s="235">
        <f t="shared" si="118"/>
        <v>6400000</v>
      </c>
      <c r="BX62" s="279">
        <f t="shared" si="118"/>
        <v>4800000</v>
      </c>
      <c r="BY62" s="235">
        <f t="shared" si="118"/>
        <v>8400000</v>
      </c>
      <c r="BZ62" s="279">
        <f t="shared" si="118"/>
        <v>10000000</v>
      </c>
      <c r="CA62" s="235">
        <f t="shared" si="118"/>
        <v>8000000</v>
      </c>
      <c r="CB62" s="279">
        <f t="shared" si="118"/>
        <v>8600000</v>
      </c>
      <c r="CC62" s="235">
        <f t="shared" si="118"/>
        <v>6610000</v>
      </c>
      <c r="CD62" s="279">
        <f t="shared" si="118"/>
        <v>14400000</v>
      </c>
      <c r="CE62" s="235">
        <f t="shared" si="118"/>
        <v>9754000</v>
      </c>
      <c r="CF62" s="279">
        <f t="shared" si="118"/>
        <v>10500000</v>
      </c>
      <c r="CG62" s="235">
        <f t="shared" si="118"/>
        <v>8000000</v>
      </c>
      <c r="CH62" s="279">
        <f t="shared" si="118"/>
        <v>9000000</v>
      </c>
      <c r="CI62" s="235">
        <f t="shared" si="118"/>
        <v>8500000</v>
      </c>
      <c r="CJ62" s="279">
        <f t="shared" si="118"/>
        <v>4250000</v>
      </c>
      <c r="CK62" s="235">
        <f t="shared" si="118"/>
        <v>3300000</v>
      </c>
      <c r="CL62" s="279">
        <f t="shared" si="118"/>
        <v>8100000</v>
      </c>
      <c r="CM62" s="235">
        <f t="shared" si="118"/>
        <v>3000000</v>
      </c>
      <c r="CN62" s="279">
        <f t="shared" si="118"/>
        <v>4500000</v>
      </c>
      <c r="CO62" s="235">
        <f t="shared" si="118"/>
        <v>3600000</v>
      </c>
      <c r="CP62" s="279">
        <f t="shared" si="118"/>
        <v>1400000</v>
      </c>
      <c r="CQ62" s="235">
        <f t="shared" si="118"/>
        <v>1700000</v>
      </c>
      <c r="CR62" s="279">
        <f t="shared" si="118"/>
        <v>0</v>
      </c>
      <c r="CS62" s="235">
        <f t="shared" si="118"/>
        <v>0</v>
      </c>
      <c r="CT62" s="279">
        <f t="shared" si="118"/>
        <v>0</v>
      </c>
      <c r="CU62" s="235">
        <f t="shared" si="118"/>
        <v>0</v>
      </c>
      <c r="CV62" s="279">
        <f t="shared" si="118"/>
        <v>0</v>
      </c>
      <c r="CW62" s="235">
        <f t="shared" si="118"/>
        <v>0</v>
      </c>
      <c r="CX62" s="279">
        <f t="shared" si="118"/>
        <v>0</v>
      </c>
      <c r="CY62" s="235">
        <f t="shared" si="118"/>
        <v>0</v>
      </c>
      <c r="CZ62" s="279">
        <f t="shared" si="118"/>
        <v>0</v>
      </c>
    </row>
    <row r="63" spans="1:104" ht="21" customHeight="1" x14ac:dyDescent="0.25">
      <c r="B63" s="520"/>
      <c r="C63" s="525"/>
      <c r="D63" s="28" t="s">
        <v>125</v>
      </c>
      <c r="E63" s="232"/>
      <c r="F63" s="280"/>
      <c r="G63" s="232"/>
      <c r="H63" s="280"/>
      <c r="I63" s="232"/>
      <c r="J63" s="280"/>
      <c r="K63" s="232"/>
      <c r="L63" s="280"/>
      <c r="M63" s="232"/>
      <c r="N63" s="280"/>
      <c r="O63" s="232"/>
      <c r="P63" s="280"/>
      <c r="Q63" s="232"/>
      <c r="R63" s="280"/>
      <c r="S63" s="232"/>
      <c r="T63" s="280"/>
      <c r="U63" s="232"/>
      <c r="V63" s="280"/>
      <c r="W63" s="232"/>
      <c r="X63" s="280"/>
      <c r="Y63" s="232"/>
      <c r="Z63" s="280"/>
      <c r="AA63" s="232"/>
      <c r="AB63" s="280"/>
      <c r="AC63" s="232"/>
      <c r="AD63" s="280"/>
      <c r="AE63" s="232"/>
      <c r="AF63" s="280"/>
      <c r="AG63" s="232"/>
      <c r="AH63" s="280"/>
      <c r="AI63" s="232"/>
      <c r="AJ63" s="280"/>
      <c r="AK63" s="232"/>
      <c r="AL63" s="280"/>
      <c r="AM63" s="232"/>
      <c r="AN63" s="280"/>
      <c r="AO63" s="232"/>
      <c r="AP63" s="280"/>
      <c r="AQ63" s="232"/>
      <c r="AR63" s="280"/>
      <c r="AS63" s="232"/>
      <c r="AT63" s="280"/>
      <c r="AU63" s="232"/>
      <c r="AV63" s="280"/>
      <c r="AW63" s="232"/>
      <c r="AX63" s="280"/>
      <c r="AY63" s="232"/>
      <c r="AZ63" s="280"/>
      <c r="BA63" s="232"/>
      <c r="BB63" s="280"/>
      <c r="BC63" s="232"/>
      <c r="BD63" s="280"/>
      <c r="BE63" s="232"/>
      <c r="BF63" s="280"/>
      <c r="BG63" s="232"/>
      <c r="BH63" s="280"/>
      <c r="BI63" s="232"/>
      <c r="BJ63" s="280"/>
      <c r="BK63" s="232"/>
      <c r="BL63" s="280"/>
      <c r="BM63" s="232"/>
      <c r="BN63" s="280"/>
      <c r="BO63" s="232"/>
      <c r="BP63" s="280"/>
      <c r="BQ63" s="232"/>
      <c r="BR63" s="280"/>
      <c r="BS63" s="232"/>
      <c r="BT63" s="280"/>
      <c r="BU63" s="232"/>
      <c r="BV63" s="280"/>
      <c r="BW63" s="232"/>
      <c r="BX63" s="280"/>
      <c r="BY63" s="232"/>
      <c r="BZ63" s="280"/>
      <c r="CA63" s="232"/>
      <c r="CB63" s="280"/>
      <c r="CC63" s="232"/>
      <c r="CD63" s="280"/>
      <c r="CE63" s="232"/>
      <c r="CF63" s="280"/>
      <c r="CG63" s="232"/>
      <c r="CH63" s="280"/>
      <c r="CI63" s="232"/>
      <c r="CJ63" s="280"/>
      <c r="CK63" s="232"/>
      <c r="CL63" s="280"/>
      <c r="CM63" s="232"/>
      <c r="CN63" s="280"/>
      <c r="CO63" s="232"/>
      <c r="CP63" s="280"/>
      <c r="CQ63" s="232"/>
      <c r="CR63" s="280"/>
      <c r="CS63" s="232"/>
      <c r="CT63" s="280"/>
      <c r="CU63" s="232"/>
      <c r="CV63" s="280"/>
      <c r="CW63" s="232"/>
      <c r="CX63" s="280"/>
      <c r="CY63" s="232"/>
      <c r="CZ63" s="280"/>
    </row>
    <row r="64" spans="1:104" ht="20.25" customHeight="1" x14ac:dyDescent="0.25">
      <c r="B64" s="520"/>
      <c r="C64" s="525"/>
      <c r="D64" s="27" t="s">
        <v>13</v>
      </c>
      <c r="E64" s="68" t="s">
        <v>916</v>
      </c>
      <c r="F64" s="281" t="s">
        <v>916</v>
      </c>
      <c r="G64" s="68" t="s">
        <v>916</v>
      </c>
      <c r="H64" s="281" t="s">
        <v>916</v>
      </c>
      <c r="I64" s="68" t="s">
        <v>917</v>
      </c>
      <c r="J64" s="281" t="s">
        <v>917</v>
      </c>
      <c r="K64" s="68" t="s">
        <v>917</v>
      </c>
      <c r="L64" s="281" t="s">
        <v>917</v>
      </c>
      <c r="M64" s="68" t="s">
        <v>917</v>
      </c>
      <c r="N64" s="281" t="s">
        <v>917</v>
      </c>
      <c r="O64" s="68" t="s">
        <v>917</v>
      </c>
      <c r="P64" s="281" t="s">
        <v>917</v>
      </c>
      <c r="Q64" s="68" t="s">
        <v>918</v>
      </c>
      <c r="R64" s="281" t="s">
        <v>918</v>
      </c>
      <c r="S64" s="68" t="s">
        <v>918</v>
      </c>
      <c r="T64" s="281" t="s">
        <v>918</v>
      </c>
      <c r="U64" s="68" t="s">
        <v>919</v>
      </c>
      <c r="V64" s="281" t="s">
        <v>918</v>
      </c>
      <c r="W64" s="68" t="s">
        <v>918</v>
      </c>
      <c r="X64" s="281" t="s">
        <v>918</v>
      </c>
      <c r="Y64" s="68" t="s">
        <v>918</v>
      </c>
      <c r="Z64" s="281" t="s">
        <v>918</v>
      </c>
      <c r="AA64" s="68" t="s">
        <v>918</v>
      </c>
      <c r="AB64" s="281" t="s">
        <v>919</v>
      </c>
      <c r="AC64" s="68" t="s">
        <v>920</v>
      </c>
      <c r="AD64" s="281"/>
      <c r="AE64" s="68"/>
      <c r="AF64" s="281"/>
      <c r="AG64" s="68"/>
      <c r="AH64" s="281"/>
      <c r="AI64" s="68"/>
      <c r="AJ64" s="281"/>
      <c r="AK64" s="68"/>
      <c r="AL64" s="281"/>
      <c r="AM64" s="68"/>
      <c r="AN64" s="281"/>
      <c r="AO64" s="68"/>
      <c r="AP64" s="281"/>
      <c r="AQ64" s="68"/>
      <c r="AR64" s="281"/>
      <c r="AS64" s="68"/>
      <c r="AT64" s="281"/>
      <c r="AU64" s="68"/>
      <c r="AV64" s="281"/>
      <c r="AW64" s="68"/>
      <c r="AX64" s="281"/>
      <c r="AY64" s="68"/>
      <c r="AZ64" s="281"/>
      <c r="BA64" s="68"/>
      <c r="BB64" s="281"/>
      <c r="BC64" s="68"/>
      <c r="BD64" s="281"/>
      <c r="BE64" s="68"/>
      <c r="BF64" s="281"/>
      <c r="BG64" s="68"/>
      <c r="BH64" s="281"/>
      <c r="BI64" s="68"/>
      <c r="BJ64" s="281"/>
      <c r="BK64" s="68"/>
      <c r="BL64" s="281"/>
      <c r="BM64" s="68"/>
      <c r="BN64" s="281"/>
      <c r="BO64" s="68"/>
      <c r="BP64" s="281"/>
      <c r="BQ64" s="68"/>
      <c r="BR64" s="281"/>
      <c r="BS64" s="68"/>
      <c r="BT64" s="281"/>
      <c r="BU64" s="68"/>
      <c r="BV64" s="281"/>
      <c r="BW64" s="68"/>
      <c r="BX64" s="281"/>
      <c r="BY64" s="68"/>
      <c r="BZ64" s="281"/>
      <c r="CA64" s="68"/>
      <c r="CB64" s="281"/>
      <c r="CC64" s="68"/>
      <c r="CD64" s="281"/>
      <c r="CE64" s="68"/>
      <c r="CF64" s="281"/>
      <c r="CG64" s="68"/>
      <c r="CH64" s="281"/>
      <c r="CI64" s="68"/>
      <c r="CJ64" s="281"/>
      <c r="CK64" s="68"/>
      <c r="CL64" s="281"/>
      <c r="CM64" s="68"/>
      <c r="CN64" s="281"/>
      <c r="CO64" s="68"/>
      <c r="CP64" s="281"/>
      <c r="CQ64" s="68"/>
      <c r="CR64" s="281"/>
      <c r="CS64" s="68"/>
      <c r="CT64" s="281"/>
      <c r="CU64" s="68"/>
      <c r="CV64" s="281"/>
      <c r="CW64" s="68"/>
      <c r="CX64" s="281"/>
      <c r="CY64" s="68"/>
      <c r="CZ64" s="281"/>
    </row>
    <row r="65" spans="2:104" ht="18.75" customHeight="1" x14ac:dyDescent="0.25">
      <c r="B65" s="520"/>
      <c r="C65" s="525"/>
      <c r="D65" s="27" t="s">
        <v>12</v>
      </c>
      <c r="E65" s="68" t="s">
        <v>919</v>
      </c>
      <c r="F65" s="281" t="s">
        <v>919</v>
      </c>
      <c r="G65" s="68" t="s">
        <v>919</v>
      </c>
      <c r="H65" s="281" t="s">
        <v>919</v>
      </c>
      <c r="I65" s="68" t="s">
        <v>919</v>
      </c>
      <c r="J65" s="281" t="s">
        <v>919</v>
      </c>
      <c r="K65" s="68" t="s">
        <v>919</v>
      </c>
      <c r="L65" s="281" t="s">
        <v>919</v>
      </c>
      <c r="M65" s="68" t="s">
        <v>919</v>
      </c>
      <c r="N65" s="281" t="s">
        <v>919</v>
      </c>
      <c r="O65" s="68" t="s">
        <v>921</v>
      </c>
      <c r="P65" s="281" t="s">
        <v>919</v>
      </c>
      <c r="Q65" s="68" t="s">
        <v>919</v>
      </c>
      <c r="R65" s="281" t="s">
        <v>919</v>
      </c>
      <c r="S65" s="68" t="s">
        <v>919</v>
      </c>
      <c r="T65" s="281" t="s">
        <v>919</v>
      </c>
      <c r="U65" s="68" t="s">
        <v>919</v>
      </c>
      <c r="V65" s="281" t="s">
        <v>919</v>
      </c>
      <c r="W65" s="68" t="s">
        <v>919</v>
      </c>
      <c r="X65" s="281" t="s">
        <v>922</v>
      </c>
      <c r="Y65" s="68" t="s">
        <v>919</v>
      </c>
      <c r="Z65" s="281" t="s">
        <v>919</v>
      </c>
      <c r="AA65" s="68" t="s">
        <v>919</v>
      </c>
      <c r="AB65" s="281"/>
      <c r="AC65" s="68"/>
      <c r="AD65" s="281" t="s">
        <v>919</v>
      </c>
      <c r="AE65" s="68" t="s">
        <v>919</v>
      </c>
      <c r="AF65" s="281" t="s">
        <v>919</v>
      </c>
      <c r="AG65" s="68"/>
      <c r="AH65" s="281"/>
      <c r="AI65" s="68"/>
      <c r="AJ65" s="281"/>
      <c r="AK65" s="68"/>
      <c r="AL65" s="281"/>
      <c r="AM65" s="68"/>
      <c r="AN65" s="281"/>
      <c r="AO65" s="68"/>
      <c r="AP65" s="281"/>
      <c r="AQ65" s="68"/>
      <c r="AR65" s="281"/>
      <c r="AS65" s="68"/>
      <c r="AT65" s="281"/>
      <c r="AU65" s="68"/>
      <c r="AV65" s="281"/>
      <c r="AW65" s="68"/>
      <c r="AX65" s="281"/>
      <c r="AY65" s="68"/>
      <c r="AZ65" s="281"/>
      <c r="BA65" s="68"/>
      <c r="BB65" s="281"/>
      <c r="BC65" s="68"/>
      <c r="BD65" s="281"/>
      <c r="BE65" s="68"/>
      <c r="BF65" s="281"/>
      <c r="BG65" s="68"/>
      <c r="BH65" s="281"/>
      <c r="BI65" s="68"/>
      <c r="BJ65" s="281"/>
      <c r="BK65" s="68"/>
      <c r="BL65" s="281"/>
      <c r="BM65" s="68"/>
      <c r="BN65" s="281"/>
      <c r="BO65" s="68"/>
      <c r="BP65" s="281"/>
      <c r="BQ65" s="68"/>
      <c r="BR65" s="281"/>
      <c r="BS65" s="68"/>
      <c r="BT65" s="281"/>
      <c r="BU65" s="68"/>
      <c r="BV65" s="281"/>
      <c r="BW65" s="68"/>
      <c r="BX65" s="281"/>
      <c r="BY65" s="68"/>
      <c r="BZ65" s="281"/>
      <c r="CA65" s="68"/>
      <c r="CB65" s="281"/>
      <c r="CC65" s="68"/>
      <c r="CD65" s="281"/>
      <c r="CE65" s="68"/>
      <c r="CF65" s="281"/>
      <c r="CG65" s="68"/>
      <c r="CH65" s="281"/>
      <c r="CI65" s="68"/>
      <c r="CJ65" s="281"/>
      <c r="CK65" s="68"/>
      <c r="CL65" s="281"/>
      <c r="CM65" s="68"/>
      <c r="CN65" s="281"/>
      <c r="CO65" s="68"/>
      <c r="CP65" s="281"/>
      <c r="CQ65" s="68"/>
      <c r="CR65" s="281"/>
      <c r="CS65" s="68"/>
      <c r="CT65" s="281"/>
      <c r="CU65" s="68"/>
      <c r="CV65" s="281"/>
      <c r="CW65" s="68"/>
      <c r="CX65" s="281"/>
      <c r="CY65" s="68"/>
      <c r="CZ65" s="281"/>
    </row>
    <row r="66" spans="2:104" ht="18" customHeight="1" x14ac:dyDescent="0.25">
      <c r="B66" s="520"/>
      <c r="C66" s="525"/>
      <c r="D66" s="27" t="s">
        <v>126</v>
      </c>
      <c r="E66" s="464">
        <v>16700000</v>
      </c>
      <c r="F66" s="465">
        <v>6000000</v>
      </c>
      <c r="G66" s="464">
        <v>500000</v>
      </c>
      <c r="H66" s="465">
        <v>25000000</v>
      </c>
      <c r="I66" s="464">
        <v>200000</v>
      </c>
      <c r="J66" s="465">
        <v>15000000</v>
      </c>
      <c r="K66" s="464">
        <v>26354618</v>
      </c>
      <c r="L66" s="465">
        <v>26354618</v>
      </c>
      <c r="M66" s="464">
        <v>9836991</v>
      </c>
      <c r="N66" s="465">
        <v>30000000</v>
      </c>
      <c r="O66" s="464">
        <v>23750000</v>
      </c>
      <c r="P66" s="465">
        <v>35925636</v>
      </c>
      <c r="Q66" s="464">
        <v>19810054</v>
      </c>
      <c r="R66" s="465">
        <v>35629447</v>
      </c>
      <c r="S66" s="464">
        <v>20265401</v>
      </c>
      <c r="T66" s="465">
        <v>28099991</v>
      </c>
      <c r="U66" s="464">
        <v>36200000</v>
      </c>
      <c r="V66" s="465">
        <v>35000000</v>
      </c>
      <c r="W66" s="464">
        <v>5000000</v>
      </c>
      <c r="X66" s="465">
        <v>25000000</v>
      </c>
      <c r="Y66" s="464">
        <v>37000000</v>
      </c>
      <c r="Z66" s="465">
        <v>31000000</v>
      </c>
      <c r="AA66" s="464">
        <v>18660000</v>
      </c>
      <c r="AB66" s="465">
        <v>11150000</v>
      </c>
      <c r="AC66" s="464">
        <v>14000000</v>
      </c>
      <c r="AD66" s="465">
        <v>250000</v>
      </c>
      <c r="AE66" s="464">
        <v>19000000</v>
      </c>
      <c r="AF66" s="465">
        <v>176000000</v>
      </c>
      <c r="AG66" s="464">
        <v>682225</v>
      </c>
      <c r="AH66" s="465">
        <v>280000</v>
      </c>
      <c r="AI66" s="464">
        <v>166646</v>
      </c>
      <c r="AJ66" s="465">
        <v>58593</v>
      </c>
      <c r="AK66" s="464">
        <v>5623899</v>
      </c>
      <c r="AL66" s="465">
        <v>350000</v>
      </c>
      <c r="AM66" s="464">
        <v>1265355</v>
      </c>
      <c r="AN66" s="465">
        <v>500000</v>
      </c>
      <c r="AO66" s="464">
        <v>1094705</v>
      </c>
      <c r="AP66" s="465">
        <v>188149</v>
      </c>
      <c r="AQ66" s="464">
        <v>30000</v>
      </c>
      <c r="AR66" s="465">
        <v>400000</v>
      </c>
      <c r="AS66" s="464">
        <v>1503163</v>
      </c>
      <c r="AT66" s="465">
        <v>378283</v>
      </c>
      <c r="AU66" s="464">
        <v>5000000</v>
      </c>
      <c r="AV66" s="465">
        <v>300000</v>
      </c>
      <c r="AW66" s="464">
        <v>500000</v>
      </c>
      <c r="AX66" s="465">
        <v>350000</v>
      </c>
      <c r="AY66" s="464">
        <v>430000</v>
      </c>
      <c r="AZ66" s="465">
        <v>394222</v>
      </c>
      <c r="BA66" s="464">
        <v>1200000</v>
      </c>
      <c r="BB66" s="465">
        <v>337664</v>
      </c>
      <c r="BC66" s="464">
        <v>549855</v>
      </c>
      <c r="BD66" s="465">
        <v>370000</v>
      </c>
      <c r="BE66" s="464">
        <v>232650</v>
      </c>
      <c r="BF66" s="465">
        <v>3270000</v>
      </c>
      <c r="BG66" s="464">
        <v>500000</v>
      </c>
      <c r="BH66" s="465">
        <v>117000</v>
      </c>
      <c r="BI66" s="464">
        <v>6200000</v>
      </c>
      <c r="BJ66" s="465">
        <v>2000000</v>
      </c>
      <c r="BK66" s="464">
        <v>549796</v>
      </c>
      <c r="BL66" s="465">
        <v>1200000</v>
      </c>
      <c r="BM66" s="464">
        <v>270000</v>
      </c>
      <c r="BN66" s="465">
        <v>1000942</v>
      </c>
      <c r="BO66" s="464">
        <v>1651285</v>
      </c>
      <c r="BP66" s="465">
        <v>534330</v>
      </c>
      <c r="BQ66" s="464">
        <v>400000</v>
      </c>
      <c r="BR66" s="465">
        <v>630000</v>
      </c>
      <c r="BS66" s="464">
        <v>1300000</v>
      </c>
      <c r="BT66" s="465">
        <v>310000</v>
      </c>
      <c r="BU66" s="464">
        <v>800000</v>
      </c>
      <c r="BV66" s="465">
        <v>336404</v>
      </c>
      <c r="BW66" s="464">
        <v>800000</v>
      </c>
      <c r="BX66" s="465">
        <v>620000</v>
      </c>
      <c r="BY66" s="464">
        <v>100000</v>
      </c>
      <c r="BZ66" s="465">
        <v>2100000</v>
      </c>
      <c r="CA66" s="464">
        <v>285000</v>
      </c>
      <c r="CB66" s="465">
        <v>300000</v>
      </c>
      <c r="CC66" s="464">
        <v>200000</v>
      </c>
      <c r="CD66" s="465">
        <v>210000</v>
      </c>
      <c r="CE66" s="464">
        <v>198516</v>
      </c>
      <c r="CF66" s="465">
        <v>17589</v>
      </c>
      <c r="CG66" s="464">
        <v>1116139</v>
      </c>
      <c r="CH66" s="465">
        <v>183525</v>
      </c>
      <c r="CI66" s="464">
        <v>192107</v>
      </c>
      <c r="CJ66" s="465">
        <v>1650000</v>
      </c>
      <c r="CK66" s="464">
        <v>300000</v>
      </c>
      <c r="CL66" s="465">
        <v>2180000</v>
      </c>
      <c r="CM66" s="464">
        <v>300000</v>
      </c>
      <c r="CN66" s="465">
        <v>500000</v>
      </c>
      <c r="CO66" s="464">
        <v>700000</v>
      </c>
      <c r="CP66" s="280">
        <v>2000000</v>
      </c>
      <c r="CQ66" s="232">
        <v>1700000</v>
      </c>
      <c r="CR66" s="280"/>
      <c r="CS66" s="232"/>
      <c r="CT66" s="280"/>
      <c r="CU66" s="232"/>
      <c r="CV66" s="280"/>
      <c r="CW66" s="232"/>
      <c r="CX66" s="280"/>
      <c r="CY66" s="232"/>
      <c r="CZ66" s="280"/>
    </row>
    <row r="67" spans="2:104" ht="18" customHeight="1" x14ac:dyDescent="0.25">
      <c r="B67" s="520"/>
      <c r="C67" s="525"/>
      <c r="D67" s="27" t="s">
        <v>234</v>
      </c>
      <c r="E67" s="232">
        <v>118200000</v>
      </c>
      <c r="F67" s="280">
        <v>161000000</v>
      </c>
      <c r="G67" s="232">
        <v>297000000</v>
      </c>
      <c r="H67" s="280">
        <v>280000000</v>
      </c>
      <c r="I67" s="232">
        <v>250000000</v>
      </c>
      <c r="J67" s="280">
        <v>242000000</v>
      </c>
      <c r="K67" s="232">
        <v>105000000</v>
      </c>
      <c r="L67" s="280">
        <v>23000000</v>
      </c>
      <c r="M67" s="232">
        <v>73000000</v>
      </c>
      <c r="N67" s="280">
        <v>107100000</v>
      </c>
      <c r="O67" s="232">
        <v>80000000</v>
      </c>
      <c r="P67" s="280">
        <v>80900000</v>
      </c>
      <c r="Q67" s="232">
        <v>59000000</v>
      </c>
      <c r="R67" s="280">
        <v>69970000</v>
      </c>
      <c r="S67" s="232">
        <v>75300000</v>
      </c>
      <c r="T67" s="280">
        <v>64500000</v>
      </c>
      <c r="U67" s="232">
        <v>87300000</v>
      </c>
      <c r="V67" s="280">
        <v>108500000</v>
      </c>
      <c r="W67" s="232">
        <v>250000000</v>
      </c>
      <c r="X67" s="280">
        <v>280000000</v>
      </c>
      <c r="Y67" s="232">
        <v>113000000</v>
      </c>
      <c r="Z67" s="280">
        <v>135000000</v>
      </c>
      <c r="AA67" s="232">
        <v>67500000</v>
      </c>
      <c r="AB67" s="280">
        <v>115800000</v>
      </c>
      <c r="AC67" s="232">
        <v>154000000</v>
      </c>
      <c r="AD67" s="280">
        <v>148500000</v>
      </c>
      <c r="AE67" s="232">
        <v>132500000</v>
      </c>
      <c r="AF67" s="280">
        <v>131000000</v>
      </c>
      <c r="AG67" s="232">
        <v>84000000</v>
      </c>
      <c r="AH67" s="280">
        <v>116600000</v>
      </c>
      <c r="AI67" s="232">
        <v>66900000</v>
      </c>
      <c r="AJ67" s="280">
        <v>105500000</v>
      </c>
      <c r="AK67" s="232">
        <v>70800000</v>
      </c>
      <c r="AL67" s="280">
        <v>71000000</v>
      </c>
      <c r="AM67" s="232">
        <v>74900000</v>
      </c>
      <c r="AN67" s="280">
        <v>84500000</v>
      </c>
      <c r="AO67" s="232">
        <v>42750000</v>
      </c>
      <c r="AP67" s="280">
        <v>63000000</v>
      </c>
      <c r="AQ67" s="232">
        <v>54000000</v>
      </c>
      <c r="AR67" s="280">
        <v>56500000</v>
      </c>
      <c r="AS67" s="232">
        <v>54000000</v>
      </c>
      <c r="AT67" s="280">
        <v>54400000</v>
      </c>
      <c r="AU67" s="232">
        <v>96000000</v>
      </c>
      <c r="AV67" s="280">
        <v>50000000</v>
      </c>
      <c r="AW67" s="232">
        <v>46500000</v>
      </c>
      <c r="AX67" s="280">
        <v>50900000</v>
      </c>
      <c r="AY67" s="232">
        <v>43000000</v>
      </c>
      <c r="AZ67" s="280">
        <v>41400000</v>
      </c>
      <c r="BA67" s="232">
        <v>40000000</v>
      </c>
      <c r="BB67" s="280"/>
      <c r="BC67" s="232">
        <v>45500000</v>
      </c>
      <c r="BD67" s="280">
        <v>39300000</v>
      </c>
      <c r="BE67" s="232">
        <v>43500000</v>
      </c>
      <c r="BF67" s="280">
        <v>58000000</v>
      </c>
      <c r="BG67" s="232">
        <v>48000000</v>
      </c>
      <c r="BH67" s="280">
        <v>26600000</v>
      </c>
      <c r="BI67" s="232">
        <v>20500000</v>
      </c>
      <c r="BJ67" s="280">
        <v>36000000</v>
      </c>
      <c r="BK67" s="232">
        <v>30000000</v>
      </c>
      <c r="BL67" s="280">
        <v>19500000</v>
      </c>
      <c r="BM67" s="232">
        <v>19000000</v>
      </c>
      <c r="BN67" s="280">
        <v>25900000</v>
      </c>
      <c r="BO67" s="232">
        <v>24000000</v>
      </c>
      <c r="BP67" s="280">
        <v>800000</v>
      </c>
      <c r="BQ67" s="232">
        <v>19000000</v>
      </c>
      <c r="BR67" s="280">
        <v>16000000</v>
      </c>
      <c r="BS67" s="232">
        <v>5000000</v>
      </c>
      <c r="BT67" s="280">
        <v>13000000</v>
      </c>
      <c r="BU67" s="232">
        <v>6000000</v>
      </c>
      <c r="BV67" s="280">
        <v>4500000</v>
      </c>
      <c r="BW67" s="232">
        <v>5000000</v>
      </c>
      <c r="BX67" s="280">
        <v>5000000</v>
      </c>
      <c r="BY67" s="232">
        <v>20000000</v>
      </c>
      <c r="BZ67" s="280">
        <v>15500000</v>
      </c>
      <c r="CA67" s="232">
        <v>15000000</v>
      </c>
      <c r="CB67" s="280">
        <v>2000000</v>
      </c>
      <c r="CC67" s="232">
        <v>15000000</v>
      </c>
      <c r="CD67" s="280">
        <v>1040000</v>
      </c>
      <c r="CE67" s="232">
        <v>14700000</v>
      </c>
      <c r="CF67" s="280">
        <v>16000000</v>
      </c>
      <c r="CG67" s="232">
        <v>17500000</v>
      </c>
      <c r="CH67" s="280">
        <v>14000000</v>
      </c>
      <c r="CI67" s="232">
        <v>14700000</v>
      </c>
      <c r="CJ67" s="280">
        <v>5000000</v>
      </c>
      <c r="CK67" s="232">
        <v>3000000</v>
      </c>
      <c r="CL67" s="280">
        <v>9000000</v>
      </c>
      <c r="CM67" s="232">
        <v>4500000</v>
      </c>
      <c r="CN67" s="280">
        <v>4000000</v>
      </c>
      <c r="CO67" s="232">
        <v>9000000</v>
      </c>
      <c r="CP67" s="280"/>
      <c r="CQ67" s="232">
        <v>4000000</v>
      </c>
      <c r="CR67" s="280"/>
      <c r="CS67" s="232"/>
      <c r="CT67" s="280"/>
      <c r="CU67" s="232"/>
      <c r="CV67" s="280"/>
      <c r="CW67" s="232"/>
      <c r="CX67" s="280"/>
      <c r="CY67" s="232"/>
      <c r="CZ67" s="280"/>
    </row>
    <row r="68" spans="2:104" ht="18" customHeight="1" x14ac:dyDescent="0.25">
      <c r="B68" s="520"/>
      <c r="C68" s="525"/>
      <c r="D68" s="27" t="s">
        <v>235</v>
      </c>
      <c r="E68" s="232">
        <v>27</v>
      </c>
      <c r="F68" s="280">
        <v>23</v>
      </c>
      <c r="G68" s="232">
        <v>34</v>
      </c>
      <c r="H68" s="280">
        <v>31</v>
      </c>
      <c r="I68" s="232">
        <v>25</v>
      </c>
      <c r="J68" s="280">
        <v>22</v>
      </c>
      <c r="K68" s="232">
        <v>30</v>
      </c>
      <c r="L68" s="280">
        <v>18</v>
      </c>
      <c r="M68" s="232">
        <v>17</v>
      </c>
      <c r="N68" s="280">
        <v>24</v>
      </c>
      <c r="O68" s="232">
        <v>33</v>
      </c>
      <c r="P68" s="280">
        <v>26</v>
      </c>
      <c r="Q68" s="232">
        <v>11</v>
      </c>
      <c r="R68" s="280">
        <v>20</v>
      </c>
      <c r="S68" s="232">
        <v>24</v>
      </c>
      <c r="T68" s="280">
        <v>19</v>
      </c>
      <c r="U68" s="232">
        <v>20</v>
      </c>
      <c r="V68" s="280">
        <v>32</v>
      </c>
      <c r="W68" s="232">
        <v>29</v>
      </c>
      <c r="X68" s="280">
        <v>24</v>
      </c>
      <c r="Y68" s="232">
        <v>26</v>
      </c>
      <c r="Z68" s="280">
        <v>39</v>
      </c>
      <c r="AA68" s="232">
        <v>18</v>
      </c>
      <c r="AB68" s="280">
        <v>27</v>
      </c>
      <c r="AC68" s="232">
        <v>27</v>
      </c>
      <c r="AD68" s="280">
        <v>26</v>
      </c>
      <c r="AE68" s="232">
        <v>22</v>
      </c>
      <c r="AF68" s="280">
        <v>26</v>
      </c>
      <c r="AG68" s="232">
        <v>25</v>
      </c>
      <c r="AH68" s="280">
        <v>27</v>
      </c>
      <c r="AI68" s="232">
        <v>16</v>
      </c>
      <c r="AJ68" s="280">
        <v>28</v>
      </c>
      <c r="AK68" s="232">
        <v>15</v>
      </c>
      <c r="AL68" s="280">
        <v>29</v>
      </c>
      <c r="AM68" s="232">
        <v>12</v>
      </c>
      <c r="AN68" s="280">
        <v>13</v>
      </c>
      <c r="AO68" s="232">
        <v>9</v>
      </c>
      <c r="AP68" s="280">
        <v>13</v>
      </c>
      <c r="AQ68" s="232">
        <v>16</v>
      </c>
      <c r="AR68" s="280">
        <v>14</v>
      </c>
      <c r="AS68" s="232">
        <v>14</v>
      </c>
      <c r="AT68" s="280">
        <v>16</v>
      </c>
      <c r="AU68" s="232">
        <v>16</v>
      </c>
      <c r="AV68" s="280">
        <v>11</v>
      </c>
      <c r="AW68" s="232">
        <v>11</v>
      </c>
      <c r="AX68" s="280">
        <v>12</v>
      </c>
      <c r="AY68" s="232">
        <v>14</v>
      </c>
      <c r="AZ68" s="280">
        <v>10</v>
      </c>
      <c r="BA68" s="232">
        <v>13</v>
      </c>
      <c r="BB68" s="280">
        <v>14</v>
      </c>
      <c r="BC68" s="232">
        <v>13</v>
      </c>
      <c r="BD68" s="280">
        <v>9</v>
      </c>
      <c r="BE68" s="232">
        <v>9</v>
      </c>
      <c r="BF68" s="280">
        <v>12</v>
      </c>
      <c r="BG68" s="232">
        <v>10</v>
      </c>
      <c r="BH68" s="280">
        <v>9</v>
      </c>
      <c r="BI68" s="232">
        <v>6</v>
      </c>
      <c r="BJ68" s="280">
        <v>8</v>
      </c>
      <c r="BK68" s="232">
        <v>5</v>
      </c>
      <c r="BL68" s="280">
        <v>7</v>
      </c>
      <c r="BM68" s="232">
        <v>5</v>
      </c>
      <c r="BN68" s="280">
        <v>9</v>
      </c>
      <c r="BO68" s="232">
        <v>5</v>
      </c>
      <c r="BP68" s="280">
        <v>4</v>
      </c>
      <c r="BQ68" s="232">
        <v>6</v>
      </c>
      <c r="BR68" s="280">
        <v>4</v>
      </c>
      <c r="BS68" s="232">
        <v>1</v>
      </c>
      <c r="BT68" s="280">
        <v>3</v>
      </c>
      <c r="BU68" s="232">
        <v>2</v>
      </c>
      <c r="BV68" s="280">
        <v>1</v>
      </c>
      <c r="BW68" s="232">
        <v>1</v>
      </c>
      <c r="BX68" s="280">
        <v>2</v>
      </c>
      <c r="BY68" s="232">
        <v>5</v>
      </c>
      <c r="BZ68" s="280">
        <v>5</v>
      </c>
      <c r="CA68" s="232">
        <v>4</v>
      </c>
      <c r="CB68" s="280">
        <v>4</v>
      </c>
      <c r="CC68" s="232">
        <v>5</v>
      </c>
      <c r="CD68" s="280">
        <v>3</v>
      </c>
      <c r="CE68" s="232">
        <v>4</v>
      </c>
      <c r="CF68" s="280">
        <v>6</v>
      </c>
      <c r="CG68" s="232">
        <v>4</v>
      </c>
      <c r="CH68" s="280">
        <v>5</v>
      </c>
      <c r="CI68" s="232">
        <v>4</v>
      </c>
      <c r="CJ68" s="280">
        <v>1</v>
      </c>
      <c r="CK68" s="232">
        <v>1</v>
      </c>
      <c r="CL68" s="280">
        <v>3</v>
      </c>
      <c r="CM68" s="232">
        <v>1</v>
      </c>
      <c r="CN68" s="280">
        <v>1</v>
      </c>
      <c r="CO68" s="232">
        <v>2</v>
      </c>
      <c r="CP68" s="280">
        <v>4</v>
      </c>
      <c r="CQ68" s="232">
        <v>21</v>
      </c>
      <c r="CR68" s="280"/>
      <c r="CS68" s="232"/>
      <c r="CT68" s="280"/>
      <c r="CU68" s="232"/>
      <c r="CV68" s="280"/>
      <c r="CW68" s="232"/>
      <c r="CX68" s="280"/>
      <c r="CY68" s="232"/>
      <c r="CZ68" s="280"/>
    </row>
    <row r="69" spans="2:104" ht="18" customHeight="1" x14ac:dyDescent="0.25">
      <c r="B69" s="520"/>
      <c r="C69" s="525"/>
      <c r="D69" s="27" t="s">
        <v>127</v>
      </c>
      <c r="E69" s="232">
        <v>2000000</v>
      </c>
      <c r="F69" s="280">
        <v>2000000</v>
      </c>
      <c r="G69" s="232">
        <v>10000000</v>
      </c>
      <c r="H69" s="280">
        <v>5000000</v>
      </c>
      <c r="I69" s="232">
        <v>2000000</v>
      </c>
      <c r="J69" s="280">
        <v>3000000</v>
      </c>
      <c r="K69" s="232">
        <v>1000000</v>
      </c>
      <c r="L69" s="280">
        <v>5000000</v>
      </c>
      <c r="M69" s="232">
        <v>4000000</v>
      </c>
      <c r="N69" s="280">
        <v>1200000</v>
      </c>
      <c r="O69" s="232">
        <v>5000000</v>
      </c>
      <c r="P69" s="280">
        <v>7000000</v>
      </c>
      <c r="Q69" s="232">
        <v>8000000</v>
      </c>
      <c r="R69" s="280">
        <v>5500000</v>
      </c>
      <c r="S69" s="232">
        <v>2000000</v>
      </c>
      <c r="T69" s="280">
        <v>2000000</v>
      </c>
      <c r="U69" s="232">
        <v>1000000</v>
      </c>
      <c r="V69" s="280">
        <v>1500000</v>
      </c>
      <c r="W69" s="232">
        <v>3000000</v>
      </c>
      <c r="X69" s="280">
        <v>1800000</v>
      </c>
      <c r="Y69" s="232">
        <v>1000000</v>
      </c>
      <c r="Z69" s="280">
        <v>2000000</v>
      </c>
      <c r="AA69" s="232">
        <v>2000000</v>
      </c>
      <c r="AB69" s="280">
        <v>5000000</v>
      </c>
      <c r="AC69" s="232">
        <v>3500000</v>
      </c>
      <c r="AD69" s="280">
        <v>3000000</v>
      </c>
      <c r="AE69" s="232">
        <v>2500000</v>
      </c>
      <c r="AF69" s="280">
        <v>3000000</v>
      </c>
      <c r="AG69" s="232">
        <v>6000000</v>
      </c>
      <c r="AH69" s="280">
        <v>1500000</v>
      </c>
      <c r="AI69" s="232">
        <v>8500000</v>
      </c>
      <c r="AJ69" s="280">
        <v>500000</v>
      </c>
      <c r="AK69" s="232">
        <v>2900000</v>
      </c>
      <c r="AL69" s="280">
        <v>400000</v>
      </c>
      <c r="AM69" s="232">
        <v>2000000</v>
      </c>
      <c r="AN69" s="280">
        <v>4000000</v>
      </c>
      <c r="AO69" s="232">
        <v>3000000</v>
      </c>
      <c r="AP69" s="280">
        <v>2000000</v>
      </c>
      <c r="AQ69" s="232"/>
      <c r="AR69" s="280">
        <v>2000000</v>
      </c>
      <c r="AS69" s="232">
        <v>1000000</v>
      </c>
      <c r="AT69" s="280">
        <v>1000000</v>
      </c>
      <c r="AU69" s="232">
        <v>10000000</v>
      </c>
      <c r="AV69" s="280">
        <v>7000000</v>
      </c>
      <c r="AW69" s="232">
        <v>5000000</v>
      </c>
      <c r="AX69" s="280">
        <v>2500000</v>
      </c>
      <c r="AY69" s="232">
        <v>2700000</v>
      </c>
      <c r="AZ69" s="280">
        <v>800000</v>
      </c>
      <c r="BA69" s="232"/>
      <c r="BB69" s="280">
        <v>4000000</v>
      </c>
      <c r="BC69" s="232">
        <v>1500000</v>
      </c>
      <c r="BD69" s="280">
        <v>3000000</v>
      </c>
      <c r="BE69" s="232">
        <v>2000000</v>
      </c>
      <c r="BF69" s="280">
        <v>5000000</v>
      </c>
      <c r="BG69" s="232">
        <v>5000000</v>
      </c>
      <c r="BH69" s="280">
        <v>2000000</v>
      </c>
      <c r="BI69" s="232">
        <v>3000000</v>
      </c>
      <c r="BJ69" s="280"/>
      <c r="BK69" s="232">
        <v>4000000</v>
      </c>
      <c r="BL69" s="280">
        <v>2000000</v>
      </c>
      <c r="BM69" s="232">
        <v>200000</v>
      </c>
      <c r="BN69" s="280">
        <v>1300000</v>
      </c>
      <c r="BO69" s="232">
        <v>4000000</v>
      </c>
      <c r="BP69" s="280">
        <v>2500000</v>
      </c>
      <c r="BQ69" s="232"/>
      <c r="BR69" s="280">
        <v>4000000</v>
      </c>
      <c r="BS69" s="232"/>
      <c r="BT69" s="280">
        <v>5000000</v>
      </c>
      <c r="BU69" s="232">
        <v>3000000</v>
      </c>
      <c r="BV69" s="280">
        <v>4500000</v>
      </c>
      <c r="BW69" s="232">
        <v>5000000</v>
      </c>
      <c r="BX69" s="280">
        <v>2000000</v>
      </c>
      <c r="BY69" s="232"/>
      <c r="BZ69" s="280">
        <v>1500000</v>
      </c>
      <c r="CA69" s="232">
        <v>2000000</v>
      </c>
      <c r="CB69" s="280">
        <v>5000000</v>
      </c>
      <c r="CC69" s="232"/>
      <c r="CD69" s="280">
        <v>2000000</v>
      </c>
      <c r="CE69" s="232">
        <v>3200000</v>
      </c>
      <c r="CF69" s="280">
        <v>3000000</v>
      </c>
      <c r="CG69" s="232">
        <v>3000000</v>
      </c>
      <c r="CH69" s="280">
        <v>2500000</v>
      </c>
      <c r="CI69" s="232">
        <v>2700000</v>
      </c>
      <c r="CJ69" s="280">
        <v>5000000</v>
      </c>
      <c r="CK69" s="232">
        <v>3000000</v>
      </c>
      <c r="CL69" s="280">
        <v>4000000</v>
      </c>
      <c r="CM69" s="232"/>
      <c r="CN69" s="280"/>
      <c r="CO69" s="232">
        <v>3000000</v>
      </c>
      <c r="CP69" s="280"/>
      <c r="CQ69" s="232"/>
      <c r="CR69" s="280"/>
      <c r="CS69" s="232"/>
      <c r="CT69" s="280"/>
      <c r="CU69" s="232"/>
      <c r="CV69" s="280"/>
      <c r="CW69" s="232"/>
      <c r="CX69" s="280"/>
      <c r="CY69" s="232"/>
      <c r="CZ69" s="280"/>
    </row>
    <row r="70" spans="2:104" ht="18" customHeight="1" x14ac:dyDescent="0.25">
      <c r="B70" s="520"/>
      <c r="C70" s="525"/>
      <c r="D70" s="27" t="s">
        <v>128</v>
      </c>
      <c r="E70" s="232">
        <v>118200000</v>
      </c>
      <c r="F70" s="280">
        <v>12000000</v>
      </c>
      <c r="G70" s="232">
        <v>12000000</v>
      </c>
      <c r="H70" s="280">
        <v>2000000</v>
      </c>
      <c r="I70" s="232">
        <v>5000000</v>
      </c>
      <c r="J70" s="280">
        <v>5000000</v>
      </c>
      <c r="K70" s="232">
        <v>5000000</v>
      </c>
      <c r="L70" s="280">
        <v>9000000</v>
      </c>
      <c r="M70" s="232">
        <v>5000000</v>
      </c>
      <c r="N70" s="280">
        <v>5000000</v>
      </c>
      <c r="O70" s="232">
        <v>1500000</v>
      </c>
      <c r="P70" s="280">
        <v>900000</v>
      </c>
      <c r="Q70" s="232">
        <v>4000000</v>
      </c>
      <c r="R70" s="280">
        <v>4000000</v>
      </c>
      <c r="S70" s="232">
        <v>5000000</v>
      </c>
      <c r="T70" s="280">
        <v>6500000</v>
      </c>
      <c r="U70" s="232">
        <v>8000000</v>
      </c>
      <c r="V70" s="280">
        <v>5000000</v>
      </c>
      <c r="W70" s="232">
        <v>4000000</v>
      </c>
      <c r="X70" s="280">
        <v>7000000</v>
      </c>
      <c r="Y70" s="232">
        <v>8000000</v>
      </c>
      <c r="Z70" s="280">
        <v>6000000</v>
      </c>
      <c r="AA70" s="232">
        <v>5500000</v>
      </c>
      <c r="AB70" s="280">
        <v>800000</v>
      </c>
      <c r="AC70" s="232">
        <v>4000000</v>
      </c>
      <c r="AD70" s="280">
        <v>3500000</v>
      </c>
      <c r="AE70" s="232">
        <v>15000000</v>
      </c>
      <c r="AF70" s="280">
        <v>10000000</v>
      </c>
      <c r="AG70" s="232">
        <v>1000000</v>
      </c>
      <c r="AH70" s="280">
        <v>12000000</v>
      </c>
      <c r="AI70" s="232">
        <v>8500000</v>
      </c>
      <c r="AJ70" s="280">
        <v>5000000</v>
      </c>
      <c r="AK70" s="232">
        <v>8000000</v>
      </c>
      <c r="AL70" s="280">
        <v>500000</v>
      </c>
      <c r="AM70" s="232">
        <v>9500000</v>
      </c>
      <c r="AN70" s="280">
        <v>10000000</v>
      </c>
      <c r="AO70" s="232">
        <v>7000000</v>
      </c>
      <c r="AP70" s="280">
        <v>10000000</v>
      </c>
      <c r="AQ70" s="232"/>
      <c r="AR70" s="280">
        <v>5000000</v>
      </c>
      <c r="AS70" s="232">
        <v>4000000</v>
      </c>
      <c r="AT70" s="280">
        <v>5000000</v>
      </c>
      <c r="AU70" s="232">
        <v>4000000</v>
      </c>
      <c r="AV70" s="280">
        <v>1000000</v>
      </c>
      <c r="AW70" s="232">
        <v>2000000</v>
      </c>
      <c r="AX70" s="280">
        <v>4000000</v>
      </c>
      <c r="AY70" s="232">
        <v>5000000</v>
      </c>
      <c r="AZ70" s="280">
        <v>5000000</v>
      </c>
      <c r="BA70" s="232"/>
      <c r="BB70" s="280">
        <v>5000000</v>
      </c>
      <c r="BC70" s="232">
        <v>5000000</v>
      </c>
      <c r="BD70" s="280">
        <v>4000000</v>
      </c>
      <c r="BE70" s="232">
        <v>7000000</v>
      </c>
      <c r="BF70" s="280">
        <v>6000000</v>
      </c>
      <c r="BG70" s="232">
        <v>1500000</v>
      </c>
      <c r="BH70" s="280">
        <v>3000000</v>
      </c>
      <c r="BI70" s="232">
        <v>5000000</v>
      </c>
      <c r="BJ70" s="280"/>
      <c r="BK70" s="232">
        <v>9000000</v>
      </c>
      <c r="BL70" s="280">
        <v>5000000</v>
      </c>
      <c r="BM70" s="232">
        <v>5000000</v>
      </c>
      <c r="BN70" s="280">
        <v>2500000</v>
      </c>
      <c r="BO70" s="232">
        <v>5000000</v>
      </c>
      <c r="BP70" s="280">
        <v>3000000</v>
      </c>
      <c r="BQ70" s="232"/>
      <c r="BR70" s="280">
        <v>4000000</v>
      </c>
      <c r="BS70" s="232"/>
      <c r="BT70" s="280">
        <v>5000000</v>
      </c>
      <c r="BU70" s="232">
        <v>3000000</v>
      </c>
      <c r="BV70" s="280">
        <v>4500000</v>
      </c>
      <c r="BW70" s="232">
        <v>5000000</v>
      </c>
      <c r="BX70" s="280">
        <v>3000000</v>
      </c>
      <c r="BY70" s="232"/>
      <c r="BZ70" s="280">
        <v>4000000</v>
      </c>
      <c r="CA70" s="232">
        <v>5000000</v>
      </c>
      <c r="CB70" s="280">
        <v>5000000</v>
      </c>
      <c r="CC70" s="232"/>
      <c r="CD70" s="280">
        <v>5400000</v>
      </c>
      <c r="CE70" s="232">
        <v>5000000</v>
      </c>
      <c r="CF70" s="280">
        <v>3000000</v>
      </c>
      <c r="CG70" s="232">
        <v>3500000</v>
      </c>
      <c r="CH70" s="280">
        <v>3000000</v>
      </c>
      <c r="CI70" s="232">
        <v>5000000</v>
      </c>
      <c r="CJ70" s="280">
        <v>5000000</v>
      </c>
      <c r="CK70" s="232">
        <v>3000000</v>
      </c>
      <c r="CL70" s="280">
        <v>4000000</v>
      </c>
      <c r="CM70" s="232"/>
      <c r="CN70" s="280"/>
      <c r="CO70" s="232">
        <v>3000000</v>
      </c>
      <c r="CP70" s="280"/>
      <c r="CQ70" s="232"/>
      <c r="CR70" s="280"/>
      <c r="CS70" s="232"/>
      <c r="CT70" s="280"/>
      <c r="CU70" s="232"/>
      <c r="CV70" s="280"/>
      <c r="CW70" s="232"/>
      <c r="CX70" s="280"/>
      <c r="CY70" s="232"/>
      <c r="CZ70" s="280"/>
    </row>
    <row r="71" spans="2:104" ht="18" customHeight="1" x14ac:dyDescent="0.25">
      <c r="B71" s="520"/>
      <c r="C71" s="525"/>
      <c r="D71" s="27" t="s">
        <v>129</v>
      </c>
      <c r="E71" s="69">
        <f t="shared" ref="E71:AJ71" si="119">E67/E68</f>
        <v>4377777.777777778</v>
      </c>
      <c r="F71" s="282">
        <f t="shared" si="119"/>
        <v>7000000</v>
      </c>
      <c r="G71" s="69">
        <f t="shared" si="119"/>
        <v>8735294.1176470593</v>
      </c>
      <c r="H71" s="282">
        <f t="shared" si="119"/>
        <v>9032258.064516129</v>
      </c>
      <c r="I71" s="69">
        <f t="shared" si="119"/>
        <v>10000000</v>
      </c>
      <c r="J71" s="282">
        <f t="shared" si="119"/>
        <v>11000000</v>
      </c>
      <c r="K71" s="69">
        <f t="shared" si="119"/>
        <v>3500000</v>
      </c>
      <c r="L71" s="282">
        <f t="shared" si="119"/>
        <v>1277777.7777777778</v>
      </c>
      <c r="M71" s="69">
        <f t="shared" si="119"/>
        <v>4294117.6470588231</v>
      </c>
      <c r="N71" s="282">
        <f t="shared" si="119"/>
        <v>4462500</v>
      </c>
      <c r="O71" s="69">
        <f t="shared" si="119"/>
        <v>2424242.4242424243</v>
      </c>
      <c r="P71" s="282">
        <f t="shared" si="119"/>
        <v>3111538.4615384615</v>
      </c>
      <c r="Q71" s="69">
        <f t="shared" si="119"/>
        <v>5363636.3636363633</v>
      </c>
      <c r="R71" s="282">
        <f t="shared" si="119"/>
        <v>3498500</v>
      </c>
      <c r="S71" s="69">
        <f t="shared" si="119"/>
        <v>3137500</v>
      </c>
      <c r="T71" s="282">
        <f t="shared" si="119"/>
        <v>3394736.8421052634</v>
      </c>
      <c r="U71" s="69">
        <f t="shared" si="119"/>
        <v>4365000</v>
      </c>
      <c r="V71" s="282">
        <f t="shared" si="119"/>
        <v>3390625</v>
      </c>
      <c r="W71" s="69">
        <f t="shared" si="119"/>
        <v>8620689.6551724132</v>
      </c>
      <c r="X71" s="282">
        <f t="shared" si="119"/>
        <v>11666666.666666666</v>
      </c>
      <c r="Y71" s="69">
        <f t="shared" si="119"/>
        <v>4346153.846153846</v>
      </c>
      <c r="Z71" s="282">
        <f t="shared" si="119"/>
        <v>3461538.4615384615</v>
      </c>
      <c r="AA71" s="69">
        <f t="shared" si="119"/>
        <v>3750000</v>
      </c>
      <c r="AB71" s="282">
        <f t="shared" si="119"/>
        <v>4288888.888888889</v>
      </c>
      <c r="AC71" s="69">
        <f t="shared" si="119"/>
        <v>5703703.7037037034</v>
      </c>
      <c r="AD71" s="282">
        <f t="shared" si="119"/>
        <v>5711538.461538462</v>
      </c>
      <c r="AE71" s="69">
        <f t="shared" si="119"/>
        <v>6022727.2727272725</v>
      </c>
      <c r="AF71" s="282">
        <f t="shared" si="119"/>
        <v>5038461.538461538</v>
      </c>
      <c r="AG71" s="69">
        <f t="shared" si="119"/>
        <v>3360000</v>
      </c>
      <c r="AH71" s="282">
        <f t="shared" si="119"/>
        <v>4318518.5185185187</v>
      </c>
      <c r="AI71" s="69">
        <f t="shared" si="119"/>
        <v>4181250</v>
      </c>
      <c r="AJ71" s="282">
        <f t="shared" si="119"/>
        <v>3767857.1428571427</v>
      </c>
      <c r="AK71" s="69">
        <f t="shared" ref="AK71:BP71" si="120">AK67/AK68</f>
        <v>4720000</v>
      </c>
      <c r="AL71" s="282">
        <f t="shared" si="120"/>
        <v>2448275.8620689656</v>
      </c>
      <c r="AM71" s="69">
        <f t="shared" si="120"/>
        <v>6241666.666666667</v>
      </c>
      <c r="AN71" s="282">
        <f t="shared" si="120"/>
        <v>6500000</v>
      </c>
      <c r="AO71" s="69">
        <f t="shared" si="120"/>
        <v>4750000</v>
      </c>
      <c r="AP71" s="282">
        <f t="shared" si="120"/>
        <v>4846153.846153846</v>
      </c>
      <c r="AQ71" s="69">
        <f t="shared" si="120"/>
        <v>3375000</v>
      </c>
      <c r="AR71" s="282">
        <f t="shared" si="120"/>
        <v>4035714.2857142859</v>
      </c>
      <c r="AS71" s="69">
        <f t="shared" si="120"/>
        <v>3857142.8571428573</v>
      </c>
      <c r="AT71" s="282">
        <f t="shared" si="120"/>
        <v>3400000</v>
      </c>
      <c r="AU71" s="69">
        <f t="shared" si="120"/>
        <v>6000000</v>
      </c>
      <c r="AV71" s="282">
        <f t="shared" si="120"/>
        <v>4545454.5454545459</v>
      </c>
      <c r="AW71" s="69">
        <f t="shared" si="120"/>
        <v>4227272.7272727275</v>
      </c>
      <c r="AX71" s="282">
        <f t="shared" si="120"/>
        <v>4241666.666666667</v>
      </c>
      <c r="AY71" s="69">
        <f t="shared" si="120"/>
        <v>3071428.5714285714</v>
      </c>
      <c r="AZ71" s="282">
        <f t="shared" si="120"/>
        <v>4140000</v>
      </c>
      <c r="BA71" s="69">
        <f t="shared" si="120"/>
        <v>3076923.076923077</v>
      </c>
      <c r="BB71" s="282">
        <f t="shared" si="120"/>
        <v>0</v>
      </c>
      <c r="BC71" s="69">
        <f t="shared" si="120"/>
        <v>3500000</v>
      </c>
      <c r="BD71" s="282">
        <f t="shared" si="120"/>
        <v>4366666.666666667</v>
      </c>
      <c r="BE71" s="69">
        <f t="shared" si="120"/>
        <v>4833333.333333333</v>
      </c>
      <c r="BF71" s="282">
        <f t="shared" si="120"/>
        <v>4833333.333333333</v>
      </c>
      <c r="BG71" s="69">
        <f t="shared" si="120"/>
        <v>4800000</v>
      </c>
      <c r="BH71" s="282">
        <f t="shared" si="120"/>
        <v>2955555.5555555555</v>
      </c>
      <c r="BI71" s="69">
        <f t="shared" si="120"/>
        <v>3416666.6666666665</v>
      </c>
      <c r="BJ71" s="282">
        <f t="shared" si="120"/>
        <v>4500000</v>
      </c>
      <c r="BK71" s="69">
        <f t="shared" si="120"/>
        <v>6000000</v>
      </c>
      <c r="BL71" s="282">
        <f t="shared" si="120"/>
        <v>2785714.2857142859</v>
      </c>
      <c r="BM71" s="69">
        <f t="shared" si="120"/>
        <v>3800000</v>
      </c>
      <c r="BN71" s="282">
        <f t="shared" si="120"/>
        <v>2877777.777777778</v>
      </c>
      <c r="BO71" s="69">
        <f t="shared" si="120"/>
        <v>4800000</v>
      </c>
      <c r="BP71" s="282">
        <f t="shared" si="120"/>
        <v>200000</v>
      </c>
      <c r="BQ71" s="69">
        <f t="shared" ref="BQ71:CV71" si="121">BQ67/BQ68</f>
        <v>3166666.6666666665</v>
      </c>
      <c r="BR71" s="282">
        <f t="shared" si="121"/>
        <v>4000000</v>
      </c>
      <c r="BS71" s="69">
        <f t="shared" si="121"/>
        <v>5000000</v>
      </c>
      <c r="BT71" s="282">
        <f t="shared" si="121"/>
        <v>4333333.333333333</v>
      </c>
      <c r="BU71" s="69">
        <f t="shared" si="121"/>
        <v>3000000</v>
      </c>
      <c r="BV71" s="282">
        <f t="shared" si="121"/>
        <v>4500000</v>
      </c>
      <c r="BW71" s="69">
        <f t="shared" si="121"/>
        <v>5000000</v>
      </c>
      <c r="BX71" s="282">
        <f t="shared" si="121"/>
        <v>2500000</v>
      </c>
      <c r="BY71" s="69">
        <f t="shared" si="121"/>
        <v>4000000</v>
      </c>
      <c r="BZ71" s="282">
        <f t="shared" si="121"/>
        <v>3100000</v>
      </c>
      <c r="CA71" s="69">
        <f t="shared" si="121"/>
        <v>3750000</v>
      </c>
      <c r="CB71" s="282">
        <f t="shared" si="121"/>
        <v>500000</v>
      </c>
      <c r="CC71" s="69">
        <f t="shared" si="121"/>
        <v>3000000</v>
      </c>
      <c r="CD71" s="282">
        <f t="shared" si="121"/>
        <v>346666.66666666669</v>
      </c>
      <c r="CE71" s="69">
        <f t="shared" si="121"/>
        <v>3675000</v>
      </c>
      <c r="CF71" s="282">
        <f t="shared" si="121"/>
        <v>2666666.6666666665</v>
      </c>
      <c r="CG71" s="69">
        <f t="shared" si="121"/>
        <v>4375000</v>
      </c>
      <c r="CH71" s="282">
        <f t="shared" si="121"/>
        <v>2800000</v>
      </c>
      <c r="CI71" s="69">
        <f t="shared" si="121"/>
        <v>3675000</v>
      </c>
      <c r="CJ71" s="282">
        <f t="shared" si="121"/>
        <v>5000000</v>
      </c>
      <c r="CK71" s="69">
        <f t="shared" si="121"/>
        <v>3000000</v>
      </c>
      <c r="CL71" s="282">
        <f t="shared" si="121"/>
        <v>3000000</v>
      </c>
      <c r="CM71" s="69">
        <f t="shared" si="121"/>
        <v>4500000</v>
      </c>
      <c r="CN71" s="282">
        <f t="shared" si="121"/>
        <v>4000000</v>
      </c>
      <c r="CO71" s="69">
        <f t="shared" si="121"/>
        <v>4500000</v>
      </c>
      <c r="CP71" s="282">
        <f t="shared" si="121"/>
        <v>0</v>
      </c>
      <c r="CQ71" s="69">
        <f t="shared" si="121"/>
        <v>190476.19047619047</v>
      </c>
      <c r="CR71" s="282" t="e">
        <f t="shared" si="121"/>
        <v>#DIV/0!</v>
      </c>
      <c r="CS71" s="69" t="e">
        <f t="shared" si="121"/>
        <v>#DIV/0!</v>
      </c>
      <c r="CT71" s="282" t="e">
        <f t="shared" si="121"/>
        <v>#DIV/0!</v>
      </c>
      <c r="CU71" s="69" t="e">
        <f t="shared" si="121"/>
        <v>#DIV/0!</v>
      </c>
      <c r="CV71" s="282" t="e">
        <f t="shared" si="121"/>
        <v>#DIV/0!</v>
      </c>
      <c r="CW71" s="69" t="e">
        <f t="shared" ref="CW71:CZ71" si="122">CW67/CW68</f>
        <v>#DIV/0!</v>
      </c>
      <c r="CX71" s="282" t="e">
        <f t="shared" si="122"/>
        <v>#DIV/0!</v>
      </c>
      <c r="CY71" s="69" t="e">
        <f t="shared" si="122"/>
        <v>#DIV/0!</v>
      </c>
      <c r="CZ71" s="282" t="e">
        <f t="shared" si="122"/>
        <v>#DIV/0!</v>
      </c>
    </row>
    <row r="72" spans="2:104" ht="18" customHeight="1" x14ac:dyDescent="0.25">
      <c r="B72" s="520"/>
      <c r="C72" s="525"/>
      <c r="D72" s="27" t="s">
        <v>130</v>
      </c>
      <c r="E72" s="232"/>
      <c r="F72" s="280"/>
      <c r="G72" s="232"/>
      <c r="H72" s="280"/>
      <c r="I72" s="232"/>
      <c r="J72" s="280"/>
      <c r="K72" s="232"/>
      <c r="L72" s="280"/>
      <c r="M72" s="232"/>
      <c r="N72" s="280"/>
      <c r="O72" s="232"/>
      <c r="P72" s="280"/>
      <c r="Q72" s="232"/>
      <c r="R72" s="280"/>
      <c r="S72" s="232"/>
      <c r="T72" s="280"/>
      <c r="U72" s="232"/>
      <c r="V72" s="280"/>
      <c r="W72" s="232"/>
      <c r="X72" s="280"/>
      <c r="Y72" s="232"/>
      <c r="Z72" s="280"/>
      <c r="AA72" s="232"/>
      <c r="AB72" s="280"/>
      <c r="AC72" s="232"/>
      <c r="AD72" s="280"/>
      <c r="AE72" s="232"/>
      <c r="AF72" s="280"/>
      <c r="AG72" s="232"/>
      <c r="AH72" s="280"/>
      <c r="AI72" s="232"/>
      <c r="AJ72" s="280"/>
      <c r="AK72" s="232"/>
      <c r="AL72" s="280"/>
      <c r="AM72" s="232"/>
      <c r="AN72" s="280"/>
      <c r="AO72" s="232"/>
      <c r="AP72" s="280"/>
      <c r="AQ72" s="232"/>
      <c r="AR72" s="280"/>
      <c r="AS72" s="232"/>
      <c r="AT72" s="280"/>
      <c r="AU72" s="232"/>
      <c r="AV72" s="280"/>
      <c r="AW72" s="232"/>
      <c r="AX72" s="280"/>
      <c r="AY72" s="232"/>
      <c r="AZ72" s="280"/>
      <c r="BA72" s="232"/>
      <c r="BB72" s="280"/>
      <c r="BC72" s="232"/>
      <c r="BD72" s="280"/>
      <c r="BE72" s="232"/>
      <c r="BF72" s="280"/>
      <c r="BG72" s="232"/>
      <c r="BH72" s="280"/>
      <c r="BI72" s="232"/>
      <c r="BJ72" s="280"/>
      <c r="BK72" s="232"/>
      <c r="BL72" s="280"/>
      <c r="BM72" s="232"/>
      <c r="BN72" s="280"/>
      <c r="BO72" s="232"/>
      <c r="BP72" s="280"/>
      <c r="BQ72" s="232"/>
      <c r="BR72" s="280"/>
      <c r="BS72" s="232"/>
      <c r="BT72" s="280"/>
      <c r="BU72" s="232"/>
      <c r="BV72" s="280"/>
      <c r="BW72" s="232"/>
      <c r="BX72" s="280"/>
      <c r="BY72" s="232"/>
      <c r="BZ72" s="280"/>
      <c r="CA72" s="232"/>
      <c r="CB72" s="280"/>
      <c r="CC72" s="232"/>
      <c r="CD72" s="280"/>
      <c r="CE72" s="232"/>
      <c r="CF72" s="280"/>
      <c r="CG72" s="232"/>
      <c r="CH72" s="280"/>
      <c r="CI72" s="232"/>
      <c r="CJ72" s="280"/>
      <c r="CK72" s="232"/>
      <c r="CL72" s="280"/>
      <c r="CM72" s="232"/>
      <c r="CN72" s="280"/>
      <c r="CO72" s="232"/>
      <c r="CP72" s="280"/>
      <c r="CQ72" s="232"/>
      <c r="CR72" s="280"/>
      <c r="CS72" s="232"/>
      <c r="CT72" s="280"/>
      <c r="CU72" s="232"/>
      <c r="CV72" s="280"/>
      <c r="CW72" s="232"/>
      <c r="CX72" s="280"/>
      <c r="CY72" s="232"/>
      <c r="CZ72" s="280"/>
    </row>
    <row r="73" spans="2:104" ht="18" customHeight="1" x14ac:dyDescent="0.25">
      <c r="B73" s="520"/>
      <c r="C73" s="525"/>
      <c r="D73" s="27" t="s">
        <v>131</v>
      </c>
      <c r="E73" s="232"/>
      <c r="F73" s="280"/>
      <c r="G73" s="232"/>
      <c r="H73" s="280"/>
      <c r="I73" s="232"/>
      <c r="J73" s="280"/>
      <c r="K73" s="232"/>
      <c r="L73" s="280"/>
      <c r="M73" s="232"/>
      <c r="N73" s="280"/>
      <c r="O73" s="232"/>
      <c r="P73" s="280"/>
      <c r="Q73" s="232"/>
      <c r="R73" s="280"/>
      <c r="S73" s="232"/>
      <c r="T73" s="280"/>
      <c r="U73" s="232"/>
      <c r="V73" s="280"/>
      <c r="W73" s="232"/>
      <c r="X73" s="280"/>
      <c r="Y73" s="232"/>
      <c r="Z73" s="280"/>
      <c r="AA73" s="232"/>
      <c r="AB73" s="280"/>
      <c r="AC73" s="232"/>
      <c r="AD73" s="280"/>
      <c r="AE73" s="232"/>
      <c r="AF73" s="280"/>
      <c r="AG73" s="232"/>
      <c r="AH73" s="280"/>
      <c r="AI73" s="232"/>
      <c r="AJ73" s="280"/>
      <c r="AK73" s="232"/>
      <c r="AL73" s="280"/>
      <c r="AM73" s="232"/>
      <c r="AN73" s="280"/>
      <c r="AO73" s="232"/>
      <c r="AP73" s="280"/>
      <c r="AQ73" s="232"/>
      <c r="AR73" s="280"/>
      <c r="AS73" s="232"/>
      <c r="AT73" s="280"/>
      <c r="AU73" s="232"/>
      <c r="AV73" s="280"/>
      <c r="AW73" s="232"/>
      <c r="AX73" s="280"/>
      <c r="AY73" s="232"/>
      <c r="AZ73" s="280"/>
      <c r="BA73" s="232"/>
      <c r="BB73" s="280"/>
      <c r="BC73" s="232"/>
      <c r="BD73" s="280"/>
      <c r="BE73" s="232"/>
      <c r="BF73" s="280"/>
      <c r="BG73" s="232"/>
      <c r="BH73" s="280"/>
      <c r="BI73" s="232"/>
      <c r="BJ73" s="280"/>
      <c r="BK73" s="232"/>
      <c r="BL73" s="280"/>
      <c r="BM73" s="232"/>
      <c r="BN73" s="280"/>
      <c r="BO73" s="232"/>
      <c r="BP73" s="280"/>
      <c r="BQ73" s="232"/>
      <c r="BR73" s="280"/>
      <c r="BS73" s="232"/>
      <c r="BT73" s="280"/>
      <c r="BU73" s="232"/>
      <c r="BV73" s="280"/>
      <c r="BW73" s="232"/>
      <c r="BX73" s="280"/>
      <c r="BY73" s="232"/>
      <c r="BZ73" s="280"/>
      <c r="CA73" s="232"/>
      <c r="CB73" s="280"/>
      <c r="CC73" s="232"/>
      <c r="CD73" s="280"/>
      <c r="CE73" s="232"/>
      <c r="CF73" s="280"/>
      <c r="CG73" s="232"/>
      <c r="CH73" s="280"/>
      <c r="CI73" s="232"/>
      <c r="CJ73" s="280"/>
      <c r="CK73" s="232"/>
      <c r="CL73" s="280"/>
      <c r="CM73" s="232"/>
      <c r="CN73" s="280"/>
      <c r="CO73" s="232"/>
      <c r="CP73" s="280"/>
      <c r="CQ73" s="232"/>
      <c r="CR73" s="280"/>
      <c r="CS73" s="232"/>
      <c r="CT73" s="280"/>
      <c r="CU73" s="232"/>
      <c r="CV73" s="280"/>
      <c r="CW73" s="232"/>
      <c r="CX73" s="280"/>
      <c r="CY73" s="232"/>
      <c r="CZ73" s="280"/>
    </row>
    <row r="74" spans="2:104" ht="18" customHeight="1" x14ac:dyDescent="0.25">
      <c r="B74" s="520"/>
      <c r="C74" s="525"/>
      <c r="D74" s="27" t="s">
        <v>132</v>
      </c>
      <c r="E74" s="232">
        <v>100</v>
      </c>
      <c r="F74" s="280">
        <v>100</v>
      </c>
      <c r="G74" s="232">
        <v>100</v>
      </c>
      <c r="H74" s="280">
        <v>100</v>
      </c>
      <c r="I74" s="232">
        <v>100</v>
      </c>
      <c r="J74" s="280">
        <v>100</v>
      </c>
      <c r="K74" s="232">
        <v>100</v>
      </c>
      <c r="L74" s="280">
        <v>100</v>
      </c>
      <c r="M74" s="232">
        <v>100</v>
      </c>
      <c r="N74" s="280">
        <v>100</v>
      </c>
      <c r="O74" s="232">
        <v>100</v>
      </c>
      <c r="P74" s="280">
        <v>100</v>
      </c>
      <c r="Q74" s="232">
        <v>100</v>
      </c>
      <c r="R74" s="280">
        <v>100</v>
      </c>
      <c r="S74" s="232">
        <v>100</v>
      </c>
      <c r="T74" s="280">
        <v>100</v>
      </c>
      <c r="U74" s="232">
        <v>100</v>
      </c>
      <c r="V74" s="280">
        <v>100</v>
      </c>
      <c r="W74" s="232">
        <v>100</v>
      </c>
      <c r="X74" s="280">
        <v>100</v>
      </c>
      <c r="Y74" s="232">
        <v>100</v>
      </c>
      <c r="Z74" s="280">
        <v>100</v>
      </c>
      <c r="AA74" s="232">
        <v>100</v>
      </c>
      <c r="AB74" s="280">
        <v>100</v>
      </c>
      <c r="AC74" s="232">
        <v>100</v>
      </c>
      <c r="AD74" s="280">
        <v>100</v>
      </c>
      <c r="AE74" s="232">
        <v>100</v>
      </c>
      <c r="AF74" s="280">
        <v>100</v>
      </c>
      <c r="AG74" s="232">
        <v>100</v>
      </c>
      <c r="AH74" s="280">
        <v>100</v>
      </c>
      <c r="AI74" s="232">
        <v>100</v>
      </c>
      <c r="AJ74" s="280">
        <v>100</v>
      </c>
      <c r="AK74" s="232">
        <v>100</v>
      </c>
      <c r="AL74" s="280">
        <v>100</v>
      </c>
      <c r="AM74" s="232">
        <v>100</v>
      </c>
      <c r="AN74" s="280">
        <v>100</v>
      </c>
      <c r="AO74" s="232">
        <v>100</v>
      </c>
      <c r="AP74" s="280">
        <v>100</v>
      </c>
      <c r="AQ74" s="232">
        <v>100</v>
      </c>
      <c r="AR74" s="280">
        <v>100</v>
      </c>
      <c r="AS74" s="232">
        <v>100</v>
      </c>
      <c r="AT74" s="280">
        <v>100</v>
      </c>
      <c r="AU74" s="232">
        <v>100</v>
      </c>
      <c r="AV74" s="280">
        <v>100</v>
      </c>
      <c r="AW74" s="232">
        <v>100</v>
      </c>
      <c r="AX74" s="280">
        <v>100</v>
      </c>
      <c r="AY74" s="232">
        <v>100</v>
      </c>
      <c r="AZ74" s="280">
        <v>100</v>
      </c>
      <c r="BA74" s="232">
        <v>100</v>
      </c>
      <c r="BB74" s="280">
        <v>100</v>
      </c>
      <c r="BC74" s="232">
        <v>100</v>
      </c>
      <c r="BD74" s="280">
        <v>100</v>
      </c>
      <c r="BE74" s="232">
        <v>100</v>
      </c>
      <c r="BF74" s="280">
        <v>100</v>
      </c>
      <c r="BG74" s="232">
        <v>100</v>
      </c>
      <c r="BH74" s="280">
        <v>100</v>
      </c>
      <c r="BI74" s="232">
        <v>100</v>
      </c>
      <c r="BJ74" s="280">
        <v>100</v>
      </c>
      <c r="BK74" s="232">
        <v>100</v>
      </c>
      <c r="BL74" s="280">
        <v>100</v>
      </c>
      <c r="BM74" s="232">
        <v>100</v>
      </c>
      <c r="BN74" s="280">
        <v>100</v>
      </c>
      <c r="BO74" s="232">
        <v>100</v>
      </c>
      <c r="BP74" s="280">
        <v>100</v>
      </c>
      <c r="BQ74" s="232">
        <v>100</v>
      </c>
      <c r="BR74" s="280">
        <v>100</v>
      </c>
      <c r="BS74" s="232">
        <v>100</v>
      </c>
      <c r="BT74" s="280">
        <v>100</v>
      </c>
      <c r="BU74" s="232">
        <v>100</v>
      </c>
      <c r="BV74" s="280">
        <v>100</v>
      </c>
      <c r="BW74" s="232">
        <v>100</v>
      </c>
      <c r="BX74" s="280">
        <v>100</v>
      </c>
      <c r="BY74" s="232">
        <v>100</v>
      </c>
      <c r="BZ74" s="280">
        <v>100</v>
      </c>
      <c r="CA74" s="232">
        <v>100</v>
      </c>
      <c r="CB74" s="280">
        <v>100</v>
      </c>
      <c r="CC74" s="232">
        <v>100</v>
      </c>
      <c r="CD74" s="280">
        <v>100</v>
      </c>
      <c r="CE74" s="232">
        <v>100</v>
      </c>
      <c r="CF74" s="280">
        <v>100</v>
      </c>
      <c r="CG74" s="232">
        <v>100</v>
      </c>
      <c r="CH74" s="280">
        <v>100</v>
      </c>
      <c r="CI74" s="232">
        <v>100</v>
      </c>
      <c r="CJ74" s="280">
        <v>100</v>
      </c>
      <c r="CK74" s="232">
        <v>100</v>
      </c>
      <c r="CL74" s="280">
        <v>100</v>
      </c>
      <c r="CM74" s="232">
        <v>100</v>
      </c>
      <c r="CN74" s="280">
        <v>100</v>
      </c>
      <c r="CO74" s="232">
        <v>100</v>
      </c>
      <c r="CP74" s="280">
        <v>100</v>
      </c>
      <c r="CQ74" s="232">
        <v>100</v>
      </c>
      <c r="CR74" s="280"/>
      <c r="CS74" s="232"/>
      <c r="CT74" s="280"/>
      <c r="CU74" s="232"/>
      <c r="CV74" s="280"/>
      <c r="CW74" s="232"/>
      <c r="CX74" s="280"/>
      <c r="CY74" s="232"/>
      <c r="CZ74" s="280"/>
    </row>
    <row r="75" spans="2:104" ht="18" customHeight="1" x14ac:dyDescent="0.25">
      <c r="B75" s="520"/>
      <c r="C75" s="525"/>
      <c r="D75" s="27" t="s">
        <v>133</v>
      </c>
      <c r="E75" s="232">
        <v>21</v>
      </c>
      <c r="F75" s="280">
        <v>21</v>
      </c>
      <c r="G75" s="232">
        <v>21</v>
      </c>
      <c r="H75" s="280">
        <v>21</v>
      </c>
      <c r="I75" s="232">
        <v>21</v>
      </c>
      <c r="J75" s="280">
        <v>21</v>
      </c>
      <c r="K75" s="232">
        <v>21</v>
      </c>
      <c r="L75" s="280">
        <v>21</v>
      </c>
      <c r="M75" s="232">
        <v>21</v>
      </c>
      <c r="N75" s="280">
        <v>21</v>
      </c>
      <c r="O75" s="232">
        <v>21</v>
      </c>
      <c r="P75" s="280">
        <v>21</v>
      </c>
      <c r="Q75" s="232">
        <v>21</v>
      </c>
      <c r="R75" s="280">
        <v>21</v>
      </c>
      <c r="S75" s="232">
        <v>21</v>
      </c>
      <c r="T75" s="280">
        <v>21</v>
      </c>
      <c r="U75" s="232">
        <v>21</v>
      </c>
      <c r="V75" s="280">
        <v>21</v>
      </c>
      <c r="W75" s="232">
        <v>21</v>
      </c>
      <c r="X75" s="280">
        <v>21</v>
      </c>
      <c r="Y75" s="232">
        <v>21</v>
      </c>
      <c r="Z75" s="280">
        <v>21</v>
      </c>
      <c r="AA75" s="232">
        <v>21</v>
      </c>
      <c r="AB75" s="280">
        <v>21</v>
      </c>
      <c r="AC75" s="232">
        <v>21</v>
      </c>
      <c r="AD75" s="280">
        <v>21</v>
      </c>
      <c r="AE75" s="232">
        <v>21</v>
      </c>
      <c r="AF75" s="280">
        <v>21</v>
      </c>
      <c r="AG75" s="232">
        <v>21</v>
      </c>
      <c r="AH75" s="280">
        <v>21</v>
      </c>
      <c r="AI75" s="232">
        <v>21</v>
      </c>
      <c r="AJ75" s="280">
        <v>21</v>
      </c>
      <c r="AK75" s="232">
        <v>21</v>
      </c>
      <c r="AL75" s="280">
        <v>21</v>
      </c>
      <c r="AM75" s="232">
        <v>21</v>
      </c>
      <c r="AN75" s="280">
        <v>21</v>
      </c>
      <c r="AO75" s="232">
        <v>21</v>
      </c>
      <c r="AP75" s="280">
        <v>21</v>
      </c>
      <c r="AQ75" s="232">
        <v>21</v>
      </c>
      <c r="AR75" s="280">
        <v>21</v>
      </c>
      <c r="AS75" s="232">
        <v>21</v>
      </c>
      <c r="AT75" s="280">
        <v>21</v>
      </c>
      <c r="AU75" s="232">
        <v>21</v>
      </c>
      <c r="AV75" s="280">
        <v>21</v>
      </c>
      <c r="AW75" s="232">
        <v>21</v>
      </c>
      <c r="AX75" s="280">
        <v>21</v>
      </c>
      <c r="AY75" s="232">
        <v>21</v>
      </c>
      <c r="AZ75" s="280">
        <v>21</v>
      </c>
      <c r="BA75" s="232">
        <v>21</v>
      </c>
      <c r="BB75" s="280">
        <v>21</v>
      </c>
      <c r="BC75" s="232">
        <v>21</v>
      </c>
      <c r="BD75" s="280">
        <v>21</v>
      </c>
      <c r="BE75" s="232">
        <v>21</v>
      </c>
      <c r="BF75" s="280">
        <v>21</v>
      </c>
      <c r="BG75" s="232">
        <v>21</v>
      </c>
      <c r="BH75" s="280">
        <v>21</v>
      </c>
      <c r="BI75" s="232">
        <v>21</v>
      </c>
      <c r="BJ75" s="280">
        <v>21</v>
      </c>
      <c r="BK75" s="232">
        <v>21</v>
      </c>
      <c r="BL75" s="280">
        <v>21</v>
      </c>
      <c r="BM75" s="232">
        <v>21</v>
      </c>
      <c r="BN75" s="280">
        <v>21</v>
      </c>
      <c r="BO75" s="232">
        <v>21</v>
      </c>
      <c r="BP75" s="280">
        <v>21</v>
      </c>
      <c r="BQ75" s="232">
        <v>21</v>
      </c>
      <c r="BR75" s="280">
        <v>21</v>
      </c>
      <c r="BS75" s="232">
        <v>21</v>
      </c>
      <c r="BT75" s="280">
        <v>21</v>
      </c>
      <c r="BU75" s="232">
        <v>21</v>
      </c>
      <c r="BV75" s="280">
        <v>21</v>
      </c>
      <c r="BW75" s="232">
        <v>21</v>
      </c>
      <c r="BX75" s="280">
        <v>21</v>
      </c>
      <c r="BY75" s="232">
        <v>21</v>
      </c>
      <c r="BZ75" s="280">
        <v>21</v>
      </c>
      <c r="CA75" s="232">
        <v>21</v>
      </c>
      <c r="CB75" s="280">
        <v>21</v>
      </c>
      <c r="CC75" s="232">
        <v>21</v>
      </c>
      <c r="CD75" s="280">
        <v>21</v>
      </c>
      <c r="CE75" s="232">
        <v>21</v>
      </c>
      <c r="CF75" s="280">
        <v>21</v>
      </c>
      <c r="CG75" s="232">
        <v>21</v>
      </c>
      <c r="CH75" s="280">
        <v>21</v>
      </c>
      <c r="CI75" s="232">
        <v>21</v>
      </c>
      <c r="CJ75" s="280">
        <v>21</v>
      </c>
      <c r="CK75" s="232">
        <v>21</v>
      </c>
      <c r="CL75" s="280">
        <v>21</v>
      </c>
      <c r="CM75" s="232">
        <v>21</v>
      </c>
      <c r="CN75" s="280">
        <v>21</v>
      </c>
      <c r="CO75" s="232">
        <v>21</v>
      </c>
      <c r="CP75" s="280">
        <v>21</v>
      </c>
      <c r="CQ75" s="232">
        <v>21</v>
      </c>
      <c r="CR75" s="280"/>
      <c r="CS75" s="232"/>
      <c r="CT75" s="280"/>
      <c r="CU75" s="232"/>
      <c r="CV75" s="280"/>
      <c r="CW75" s="232"/>
      <c r="CX75" s="280"/>
      <c r="CY75" s="232"/>
      <c r="CZ75" s="280"/>
    </row>
    <row r="76" spans="2:104" ht="18" customHeight="1" x14ac:dyDescent="0.25">
      <c r="B76" s="520"/>
      <c r="C76" s="525"/>
      <c r="D76" s="27" t="s">
        <v>134</v>
      </c>
      <c r="E76" s="232">
        <v>3360000</v>
      </c>
      <c r="F76" s="280">
        <v>6490000</v>
      </c>
      <c r="G76" s="232">
        <v>7086000</v>
      </c>
      <c r="H76" s="280">
        <v>7600000</v>
      </c>
      <c r="I76" s="232">
        <v>7270000</v>
      </c>
      <c r="J76" s="280">
        <v>4600000</v>
      </c>
      <c r="K76" s="232">
        <v>10498000</v>
      </c>
      <c r="L76" s="280">
        <v>10498000</v>
      </c>
      <c r="M76" s="232">
        <v>4320000</v>
      </c>
      <c r="N76" s="280">
        <v>8760000</v>
      </c>
      <c r="O76" s="232">
        <v>2807000</v>
      </c>
      <c r="P76" s="280">
        <v>29887000</v>
      </c>
      <c r="Q76" s="232">
        <v>3059953</v>
      </c>
      <c r="R76" s="280">
        <v>6762000</v>
      </c>
      <c r="S76" s="232">
        <v>6620000</v>
      </c>
      <c r="T76" s="280">
        <v>1938250</v>
      </c>
      <c r="U76" s="232">
        <v>2230000</v>
      </c>
      <c r="V76" s="280">
        <v>3034000</v>
      </c>
      <c r="W76" s="232">
        <v>8490000</v>
      </c>
      <c r="X76" s="280">
        <v>5320000</v>
      </c>
      <c r="Y76" s="232">
        <v>4070000</v>
      </c>
      <c r="Z76" s="280">
        <v>4540000</v>
      </c>
      <c r="AA76" s="232">
        <v>3010000</v>
      </c>
      <c r="AB76" s="280">
        <v>6610000</v>
      </c>
      <c r="AC76" s="232">
        <v>4130000</v>
      </c>
      <c r="AD76" s="280">
        <v>3200000</v>
      </c>
      <c r="AE76" s="232">
        <v>7080000</v>
      </c>
      <c r="AF76" s="280">
        <v>760000</v>
      </c>
      <c r="AG76" s="232">
        <v>1190000</v>
      </c>
      <c r="AH76" s="280">
        <v>1721000</v>
      </c>
      <c r="AI76" s="232">
        <v>3750000</v>
      </c>
      <c r="AJ76" s="280">
        <v>4900000</v>
      </c>
      <c r="AK76" s="232">
        <v>646000</v>
      </c>
      <c r="AL76" s="280">
        <v>5380000</v>
      </c>
      <c r="AM76" s="232">
        <v>2502000</v>
      </c>
      <c r="AN76" s="280">
        <v>790000</v>
      </c>
      <c r="AO76" s="232">
        <v>900000</v>
      </c>
      <c r="AP76" s="280">
        <v>600000</v>
      </c>
      <c r="AQ76" s="232">
        <v>2780000</v>
      </c>
      <c r="AR76" s="280">
        <v>670000</v>
      </c>
      <c r="AS76" s="232">
        <v>386000</v>
      </c>
      <c r="AT76" s="280">
        <v>346000</v>
      </c>
      <c r="AU76" s="232">
        <v>830000</v>
      </c>
      <c r="AV76" s="280">
        <v>370000</v>
      </c>
      <c r="AW76" s="232">
        <v>110000</v>
      </c>
      <c r="AX76" s="280">
        <v>1632000</v>
      </c>
      <c r="AY76" s="232">
        <v>1586000</v>
      </c>
      <c r="AZ76" s="280">
        <v>100000</v>
      </c>
      <c r="BA76" s="232">
        <v>3390000</v>
      </c>
      <c r="BB76" s="280">
        <v>2360000</v>
      </c>
      <c r="BC76" s="232">
        <v>430000</v>
      </c>
      <c r="BD76" s="280">
        <v>1020000</v>
      </c>
      <c r="BE76" s="232">
        <v>1370000</v>
      </c>
      <c r="BF76" s="280"/>
      <c r="BG76" s="232"/>
      <c r="BH76" s="280">
        <v>100000</v>
      </c>
      <c r="BI76" s="232"/>
      <c r="BJ76" s="280">
        <v>770000</v>
      </c>
      <c r="BK76" s="232">
        <v>720000</v>
      </c>
      <c r="BL76" s="280">
        <v>440000</v>
      </c>
      <c r="BM76" s="232">
        <v>440000</v>
      </c>
      <c r="BN76" s="280"/>
      <c r="BO76" s="232"/>
      <c r="BP76" s="280">
        <v>360000</v>
      </c>
      <c r="BQ76" s="232"/>
      <c r="BR76" s="280">
        <v>380000</v>
      </c>
      <c r="BS76" s="232"/>
      <c r="BT76" s="280">
        <v>180000</v>
      </c>
      <c r="BU76" s="232"/>
      <c r="BV76" s="280"/>
      <c r="BW76" s="232"/>
      <c r="BX76" s="280"/>
      <c r="BY76" s="232"/>
      <c r="BZ76" s="280"/>
      <c r="CA76" s="232"/>
      <c r="CB76" s="280">
        <v>100000</v>
      </c>
      <c r="CC76" s="232">
        <v>210000</v>
      </c>
      <c r="CD76" s="280">
        <v>2400000</v>
      </c>
      <c r="CE76" s="232">
        <v>254000</v>
      </c>
      <c r="CF76" s="280"/>
      <c r="CG76" s="232"/>
      <c r="CH76" s="280"/>
      <c r="CI76" s="232"/>
      <c r="CJ76" s="280"/>
      <c r="CK76" s="232"/>
      <c r="CL76" s="280"/>
      <c r="CM76" s="232"/>
      <c r="CN76" s="280"/>
      <c r="CO76" s="232"/>
      <c r="CP76" s="280"/>
      <c r="CQ76" s="232"/>
      <c r="CR76" s="280"/>
      <c r="CS76" s="232"/>
      <c r="CT76" s="280"/>
      <c r="CU76" s="232"/>
      <c r="CV76" s="280"/>
      <c r="CW76" s="232"/>
      <c r="CX76" s="280"/>
      <c r="CY76" s="232"/>
      <c r="CZ76" s="280"/>
    </row>
    <row r="77" spans="2:104" ht="18" customHeight="1" thickBot="1" x14ac:dyDescent="0.3">
      <c r="B77" s="522"/>
      <c r="C77" s="526"/>
      <c r="D77" s="227" t="s">
        <v>135</v>
      </c>
      <c r="E77" s="246"/>
      <c r="F77" s="283"/>
      <c r="G77" s="246"/>
      <c r="H77" s="283"/>
      <c r="I77" s="246"/>
      <c r="J77" s="283"/>
      <c r="K77" s="246"/>
      <c r="L77" s="283"/>
      <c r="M77" s="246"/>
      <c r="N77" s="283"/>
      <c r="O77" s="246"/>
      <c r="P77" s="283"/>
      <c r="Q77" s="246"/>
      <c r="R77" s="283"/>
      <c r="S77" s="246"/>
      <c r="T77" s="283"/>
      <c r="U77" s="246"/>
      <c r="V77" s="283"/>
      <c r="W77" s="246"/>
      <c r="X77" s="283"/>
      <c r="Y77" s="246"/>
      <c r="Z77" s="283"/>
      <c r="AA77" s="246"/>
      <c r="AB77" s="283"/>
      <c r="AC77" s="246"/>
      <c r="AD77" s="283"/>
      <c r="AE77" s="246"/>
      <c r="AF77" s="283"/>
      <c r="AG77" s="246"/>
      <c r="AH77" s="283"/>
      <c r="AI77" s="246"/>
      <c r="AJ77" s="283"/>
      <c r="AK77" s="246"/>
      <c r="AL77" s="283"/>
      <c r="AM77" s="246"/>
      <c r="AN77" s="283"/>
      <c r="AO77" s="246"/>
      <c r="AP77" s="283"/>
      <c r="AQ77" s="246"/>
      <c r="AR77" s="283"/>
      <c r="AS77" s="246"/>
      <c r="AT77" s="283"/>
      <c r="AU77" s="246"/>
      <c r="AV77" s="283"/>
      <c r="AW77" s="246"/>
      <c r="AX77" s="283"/>
      <c r="AY77" s="246"/>
      <c r="AZ77" s="283"/>
      <c r="BA77" s="246"/>
      <c r="BB77" s="283"/>
      <c r="BC77" s="246"/>
      <c r="BD77" s="283"/>
      <c r="BE77" s="246"/>
      <c r="BF77" s="283"/>
      <c r="BG77" s="246"/>
      <c r="BH77" s="283"/>
      <c r="BI77" s="246"/>
      <c r="BJ77" s="283"/>
      <c r="BK77" s="246"/>
      <c r="BL77" s="283"/>
      <c r="BM77" s="246"/>
      <c r="BN77" s="283"/>
      <c r="BO77" s="246"/>
      <c r="BP77" s="283"/>
      <c r="BQ77" s="246"/>
      <c r="BR77" s="283"/>
      <c r="BS77" s="246"/>
      <c r="BT77" s="283"/>
      <c r="BU77" s="246"/>
      <c r="BV77" s="283"/>
      <c r="BW77" s="246"/>
      <c r="BX77" s="283"/>
      <c r="BY77" s="246"/>
      <c r="BZ77" s="283"/>
      <c r="CA77" s="246"/>
      <c r="CB77" s="283"/>
      <c r="CC77" s="246"/>
      <c r="CD77" s="283"/>
      <c r="CE77" s="246"/>
      <c r="CF77" s="283"/>
      <c r="CG77" s="246"/>
      <c r="CH77" s="283"/>
      <c r="CI77" s="246"/>
      <c r="CJ77" s="283"/>
      <c r="CK77" s="246"/>
      <c r="CL77" s="283"/>
      <c r="CM77" s="246"/>
      <c r="CN77" s="283"/>
      <c r="CO77" s="246"/>
      <c r="CP77" s="283"/>
      <c r="CQ77" s="246"/>
      <c r="CR77" s="283"/>
      <c r="CS77" s="246"/>
      <c r="CT77" s="283"/>
      <c r="CU77" s="246"/>
      <c r="CV77" s="283"/>
      <c r="CW77" s="246"/>
      <c r="CX77" s="283"/>
      <c r="CY77" s="246"/>
      <c r="CZ77" s="283"/>
    </row>
    <row r="78" spans="2:104" ht="18" customHeight="1" x14ac:dyDescent="0.25">
      <c r="B78" s="518" t="s">
        <v>8</v>
      </c>
      <c r="C78" s="524"/>
      <c r="D78" s="65" t="s">
        <v>69</v>
      </c>
      <c r="E78" s="18"/>
      <c r="F78" s="270"/>
      <c r="G78" s="18"/>
      <c r="H78" s="270"/>
      <c r="I78" s="18"/>
      <c r="J78" s="270"/>
      <c r="K78" s="18"/>
      <c r="L78" s="270"/>
      <c r="M78" s="18"/>
      <c r="N78" s="270"/>
      <c r="O78" s="18"/>
      <c r="P78" s="270"/>
      <c r="Q78" s="18"/>
      <c r="R78" s="270"/>
      <c r="S78" s="18"/>
      <c r="T78" s="270"/>
      <c r="U78" s="18"/>
      <c r="V78" s="270"/>
      <c r="W78" s="18"/>
      <c r="X78" s="270"/>
      <c r="Y78" s="18"/>
      <c r="Z78" s="270"/>
      <c r="AA78" s="18"/>
      <c r="AB78" s="270"/>
      <c r="AC78" s="18"/>
      <c r="AD78" s="270"/>
      <c r="AE78" s="18"/>
      <c r="AF78" s="270"/>
      <c r="AG78" s="18"/>
      <c r="AH78" s="270"/>
      <c r="AI78" s="18"/>
      <c r="AJ78" s="270"/>
      <c r="AK78" s="18"/>
      <c r="AL78" s="270"/>
      <c r="AM78" s="18"/>
      <c r="AN78" s="270"/>
      <c r="AO78" s="18"/>
      <c r="AP78" s="270"/>
      <c r="AQ78" s="18"/>
      <c r="AR78" s="270"/>
      <c r="AS78" s="18"/>
      <c r="AT78" s="270"/>
      <c r="AU78" s="18"/>
      <c r="AV78" s="270"/>
      <c r="AW78" s="18"/>
      <c r="AX78" s="270"/>
      <c r="AY78" s="18"/>
      <c r="AZ78" s="270"/>
      <c r="BA78" s="18"/>
      <c r="BB78" s="270"/>
      <c r="BC78" s="18"/>
      <c r="BD78" s="270"/>
      <c r="BE78" s="18"/>
      <c r="BF78" s="270"/>
      <c r="BG78" s="18"/>
      <c r="BH78" s="270"/>
      <c r="BI78" s="18"/>
      <c r="BJ78" s="270"/>
      <c r="BK78" s="18"/>
      <c r="BL78" s="270"/>
      <c r="BM78" s="18"/>
      <c r="BN78" s="270"/>
      <c r="BO78" s="18"/>
      <c r="BP78" s="270"/>
      <c r="BQ78" s="18"/>
      <c r="BR78" s="270"/>
      <c r="BS78" s="18"/>
      <c r="BT78" s="270"/>
      <c r="BU78" s="18"/>
      <c r="BV78" s="270"/>
      <c r="BW78" s="18"/>
      <c r="BX78" s="270"/>
      <c r="BY78" s="18"/>
      <c r="BZ78" s="270"/>
      <c r="CA78" s="18"/>
      <c r="CB78" s="270"/>
      <c r="CC78" s="18"/>
      <c r="CD78" s="270"/>
      <c r="CE78" s="18"/>
      <c r="CF78" s="270"/>
      <c r="CG78" s="18"/>
      <c r="CH78" s="270"/>
      <c r="CI78" s="18"/>
      <c r="CJ78" s="270"/>
      <c r="CK78" s="18"/>
      <c r="CL78" s="270"/>
      <c r="CM78" s="18"/>
      <c r="CN78" s="270"/>
      <c r="CO78" s="18"/>
      <c r="CP78" s="270"/>
      <c r="CQ78" s="18"/>
      <c r="CR78" s="270"/>
      <c r="CS78" s="18"/>
      <c r="CT78" s="270"/>
      <c r="CU78" s="18"/>
      <c r="CV78" s="270"/>
      <c r="CW78" s="18"/>
      <c r="CX78" s="270"/>
      <c r="CY78" s="18"/>
      <c r="CZ78" s="270"/>
    </row>
    <row r="79" spans="2:104" ht="18" customHeight="1" thickBot="1" x14ac:dyDescent="0.3">
      <c r="B79" s="520"/>
      <c r="C79" s="525"/>
      <c r="D79" s="24" t="s">
        <v>68</v>
      </c>
      <c r="E79" s="25"/>
      <c r="F79" s="26"/>
      <c r="G79" s="25"/>
      <c r="H79" s="26"/>
      <c r="I79" s="25"/>
      <c r="J79" s="26"/>
      <c r="K79" s="25"/>
      <c r="L79" s="26"/>
      <c r="M79" s="25"/>
      <c r="N79" s="26"/>
      <c r="O79" s="25"/>
      <c r="P79" s="26"/>
      <c r="Q79" s="25"/>
      <c r="R79" s="26"/>
      <c r="S79" s="25"/>
      <c r="T79" s="26"/>
      <c r="U79" s="25"/>
      <c r="V79" s="26"/>
      <c r="W79" s="25"/>
      <c r="X79" s="26"/>
      <c r="Y79" s="25"/>
      <c r="Z79" s="26"/>
      <c r="AA79" s="25"/>
      <c r="AB79" s="26"/>
      <c r="AC79" s="25"/>
      <c r="AD79" s="26"/>
      <c r="AE79" s="25"/>
      <c r="AF79" s="26"/>
      <c r="AG79" s="25"/>
      <c r="AH79" s="26"/>
      <c r="AI79" s="25"/>
      <c r="AJ79" s="26"/>
      <c r="AK79" s="25"/>
      <c r="AL79" s="26"/>
      <c r="AM79" s="25"/>
      <c r="AN79" s="26"/>
      <c r="AO79" s="25"/>
      <c r="AP79" s="26"/>
      <c r="AQ79" s="25"/>
      <c r="AR79" s="26"/>
      <c r="AS79" s="25"/>
      <c r="AT79" s="26"/>
      <c r="AU79" s="25"/>
      <c r="AV79" s="26"/>
      <c r="AW79" s="25"/>
      <c r="AX79" s="26"/>
      <c r="AY79" s="25"/>
      <c r="AZ79" s="26"/>
      <c r="BA79" s="25"/>
      <c r="BB79" s="26"/>
      <c r="BC79" s="25"/>
      <c r="BD79" s="26"/>
      <c r="BE79" s="25"/>
      <c r="BF79" s="26"/>
      <c r="BG79" s="25"/>
      <c r="BH79" s="26"/>
      <c r="BI79" s="25"/>
      <c r="BJ79" s="26"/>
      <c r="BK79" s="25"/>
      <c r="BL79" s="26"/>
      <c r="BM79" s="25"/>
      <c r="BN79" s="26"/>
      <c r="BO79" s="466"/>
      <c r="BP79" s="26"/>
      <c r="BQ79" s="25"/>
      <c r="BR79" s="26"/>
      <c r="BS79" s="25"/>
      <c r="BT79" s="26"/>
      <c r="BU79" s="25"/>
      <c r="BV79" s="26"/>
      <c r="BW79" s="25"/>
      <c r="BX79" s="26"/>
      <c r="BY79" s="25"/>
      <c r="BZ79" s="26"/>
      <c r="CA79" s="25"/>
      <c r="CB79" s="26"/>
      <c r="CC79" s="25"/>
      <c r="CD79" s="26"/>
      <c r="CE79" s="25"/>
      <c r="CF79" s="26"/>
      <c r="CG79" s="25"/>
      <c r="CH79" s="26"/>
      <c r="CI79" s="25"/>
      <c r="CJ79" s="26"/>
      <c r="CK79" s="25"/>
      <c r="CL79" s="26"/>
      <c r="CM79" s="25"/>
      <c r="CN79" s="26"/>
      <c r="CO79" s="25"/>
      <c r="CP79" s="26"/>
      <c r="CQ79" s="25"/>
      <c r="CR79" s="26"/>
      <c r="CS79" s="25"/>
      <c r="CT79" s="26"/>
      <c r="CU79" s="25"/>
      <c r="CV79" s="26"/>
      <c r="CW79" s="25"/>
      <c r="CX79" s="26"/>
      <c r="CY79" s="25"/>
      <c r="CZ79" s="26"/>
    </row>
    <row r="80" spans="2:104" ht="18" customHeight="1" thickBot="1" x14ac:dyDescent="0.3">
      <c r="B80" s="518" t="s">
        <v>24</v>
      </c>
      <c r="C80" s="524"/>
      <c r="D80" s="261" t="s">
        <v>58</v>
      </c>
      <c r="E80" s="262" t="s">
        <v>924</v>
      </c>
      <c r="F80" s="284" t="s">
        <v>440</v>
      </c>
      <c r="G80" s="262" t="s">
        <v>440</v>
      </c>
      <c r="H80" s="284" t="s">
        <v>440</v>
      </c>
      <c r="I80" s="262" t="s">
        <v>440</v>
      </c>
      <c r="J80" s="284" t="s">
        <v>440</v>
      </c>
      <c r="K80" s="262" t="s">
        <v>440</v>
      </c>
      <c r="L80" s="284" t="s">
        <v>924</v>
      </c>
      <c r="M80" s="262" t="s">
        <v>924</v>
      </c>
      <c r="N80" s="284" t="s">
        <v>924</v>
      </c>
      <c r="O80" s="262" t="s">
        <v>924</v>
      </c>
      <c r="P80" s="284" t="s">
        <v>924</v>
      </c>
      <c r="Q80" s="262" t="s">
        <v>440</v>
      </c>
      <c r="R80" s="284" t="s">
        <v>440</v>
      </c>
      <c r="S80" s="262" t="s">
        <v>440</v>
      </c>
      <c r="T80" s="284" t="s">
        <v>440</v>
      </c>
      <c r="U80" s="262" t="s">
        <v>440</v>
      </c>
      <c r="V80" s="284" t="s">
        <v>440</v>
      </c>
      <c r="W80" s="262" t="s">
        <v>440</v>
      </c>
      <c r="X80" s="284" t="s">
        <v>440</v>
      </c>
      <c r="Y80" s="262" t="s">
        <v>440</v>
      </c>
      <c r="Z80" s="284" t="s">
        <v>440</v>
      </c>
      <c r="AA80" s="262" t="s">
        <v>440</v>
      </c>
      <c r="AB80" s="284" t="s">
        <v>923</v>
      </c>
      <c r="AC80" s="262" t="s">
        <v>923</v>
      </c>
      <c r="AD80" s="284" t="s">
        <v>440</v>
      </c>
      <c r="AE80" s="262" t="s">
        <v>923</v>
      </c>
      <c r="AF80" s="284" t="s">
        <v>924</v>
      </c>
      <c r="AG80" s="262" t="s">
        <v>440</v>
      </c>
      <c r="AH80" s="284" t="s">
        <v>923</v>
      </c>
      <c r="AI80" s="262" t="s">
        <v>440</v>
      </c>
      <c r="AJ80" s="284" t="s">
        <v>923</v>
      </c>
      <c r="AK80" s="262" t="s">
        <v>923</v>
      </c>
      <c r="AL80" s="284" t="s">
        <v>440</v>
      </c>
      <c r="AM80" s="262" t="s">
        <v>924</v>
      </c>
      <c r="AN80" s="284" t="s">
        <v>440</v>
      </c>
      <c r="AO80" s="262" t="s">
        <v>440</v>
      </c>
      <c r="AP80" s="284" t="s">
        <v>440</v>
      </c>
      <c r="AQ80" s="262" t="s">
        <v>440</v>
      </c>
      <c r="AR80" s="284" t="s">
        <v>440</v>
      </c>
      <c r="AS80" s="262" t="s">
        <v>923</v>
      </c>
      <c r="AT80" s="284" t="s">
        <v>923</v>
      </c>
      <c r="AU80" s="262" t="s">
        <v>924</v>
      </c>
      <c r="AV80" s="284" t="s">
        <v>924</v>
      </c>
      <c r="AW80" s="262" t="s">
        <v>924</v>
      </c>
      <c r="AX80" s="284" t="s">
        <v>440</v>
      </c>
      <c r="AY80" s="262" t="s">
        <v>440</v>
      </c>
      <c r="AZ80" s="284" t="s">
        <v>924</v>
      </c>
      <c r="BA80" s="262" t="s">
        <v>924</v>
      </c>
      <c r="BB80" s="284" t="s">
        <v>440</v>
      </c>
      <c r="BC80" s="262" t="s">
        <v>923</v>
      </c>
      <c r="BD80" s="284" t="s">
        <v>924</v>
      </c>
      <c r="BE80" s="262" t="s">
        <v>924</v>
      </c>
      <c r="BF80" s="284" t="s">
        <v>923</v>
      </c>
      <c r="BG80" s="262" t="s">
        <v>440</v>
      </c>
      <c r="BH80" s="284" t="s">
        <v>924</v>
      </c>
      <c r="BI80" s="262" t="s">
        <v>924</v>
      </c>
      <c r="BJ80" s="284" t="s">
        <v>923</v>
      </c>
      <c r="BK80" s="262" t="s">
        <v>440</v>
      </c>
      <c r="BL80" s="284" t="s">
        <v>440</v>
      </c>
      <c r="BM80" s="262" t="s">
        <v>924</v>
      </c>
      <c r="BN80" s="284" t="s">
        <v>923</v>
      </c>
      <c r="BO80" s="262" t="s">
        <v>923</v>
      </c>
      <c r="BP80" s="284" t="s">
        <v>440</v>
      </c>
      <c r="BQ80" s="262" t="s">
        <v>440</v>
      </c>
      <c r="BR80" s="284" t="s">
        <v>924</v>
      </c>
      <c r="BS80" s="262" t="s">
        <v>924</v>
      </c>
      <c r="BT80" s="284" t="s">
        <v>923</v>
      </c>
      <c r="BU80" s="262" t="s">
        <v>924</v>
      </c>
      <c r="BV80" s="284" t="s">
        <v>924</v>
      </c>
      <c r="BW80" s="262" t="s">
        <v>924</v>
      </c>
      <c r="BX80" s="284" t="s">
        <v>924</v>
      </c>
      <c r="BY80" s="262" t="s">
        <v>440</v>
      </c>
      <c r="BZ80" s="284" t="s">
        <v>925</v>
      </c>
      <c r="CA80" s="262" t="s">
        <v>925</v>
      </c>
      <c r="CB80" s="284" t="s">
        <v>924</v>
      </c>
      <c r="CC80" s="262" t="s">
        <v>924</v>
      </c>
      <c r="CD80" s="284" t="s">
        <v>924</v>
      </c>
      <c r="CE80" s="262" t="s">
        <v>924</v>
      </c>
      <c r="CF80" s="284" t="s">
        <v>924</v>
      </c>
      <c r="CG80" s="262" t="s">
        <v>440</v>
      </c>
      <c r="CH80" s="284" t="s">
        <v>440</v>
      </c>
      <c r="CI80" s="262" t="s">
        <v>440</v>
      </c>
      <c r="CJ80" s="284" t="s">
        <v>440</v>
      </c>
      <c r="CK80" s="262" t="s">
        <v>440</v>
      </c>
      <c r="CL80" s="284" t="s">
        <v>924</v>
      </c>
      <c r="CM80" s="262" t="s">
        <v>924</v>
      </c>
      <c r="CN80" s="284" t="s">
        <v>924</v>
      </c>
      <c r="CO80" s="262" t="s">
        <v>924</v>
      </c>
      <c r="CP80" s="284" t="s">
        <v>924</v>
      </c>
      <c r="CQ80" s="262" t="s">
        <v>440</v>
      </c>
      <c r="CR80" s="284"/>
      <c r="CS80" s="262"/>
      <c r="CT80" s="284"/>
      <c r="CU80" s="262"/>
      <c r="CV80" s="284"/>
      <c r="CW80" s="262"/>
      <c r="CX80" s="284"/>
      <c r="CY80" s="467"/>
      <c r="CZ80" s="284"/>
    </row>
    <row r="81" spans="2:104" ht="18" customHeight="1" x14ac:dyDescent="0.25">
      <c r="B81" s="520"/>
      <c r="C81" s="525"/>
      <c r="D81" s="263" t="s">
        <v>136</v>
      </c>
      <c r="E81" s="264">
        <f>COUNT(E86,E99,E112,E126)</f>
        <v>1</v>
      </c>
      <c r="F81" s="285">
        <f t="shared" ref="F81:BL81" si="123">COUNT(F86,F99,F112,F126)</f>
        <v>2</v>
      </c>
      <c r="G81" s="264">
        <f t="shared" si="123"/>
        <v>2</v>
      </c>
      <c r="H81" s="285">
        <f t="shared" si="123"/>
        <v>1</v>
      </c>
      <c r="I81" s="264">
        <f t="shared" si="123"/>
        <v>1</v>
      </c>
      <c r="J81" s="285">
        <f t="shared" si="123"/>
        <v>1</v>
      </c>
      <c r="K81" s="264">
        <f t="shared" si="123"/>
        <v>1</v>
      </c>
      <c r="L81" s="285">
        <f t="shared" si="123"/>
        <v>1</v>
      </c>
      <c r="M81" s="264">
        <f t="shared" si="123"/>
        <v>1</v>
      </c>
      <c r="N81" s="285">
        <f t="shared" si="123"/>
        <v>1</v>
      </c>
      <c r="O81" s="264">
        <f t="shared" si="123"/>
        <v>1</v>
      </c>
      <c r="P81" s="285">
        <f t="shared" si="123"/>
        <v>1</v>
      </c>
      <c r="Q81" s="264">
        <f t="shared" si="123"/>
        <v>1</v>
      </c>
      <c r="R81" s="285">
        <f t="shared" si="123"/>
        <v>1</v>
      </c>
      <c r="S81" s="264">
        <f t="shared" si="123"/>
        <v>1</v>
      </c>
      <c r="T81" s="285">
        <f t="shared" si="123"/>
        <v>1</v>
      </c>
      <c r="U81" s="264">
        <f t="shared" si="123"/>
        <v>1</v>
      </c>
      <c r="V81" s="285">
        <f t="shared" si="123"/>
        <v>1</v>
      </c>
      <c r="W81" s="264">
        <f t="shared" si="123"/>
        <v>1</v>
      </c>
      <c r="X81" s="285">
        <f t="shared" si="123"/>
        <v>1</v>
      </c>
      <c r="Y81" s="264">
        <f t="shared" si="123"/>
        <v>1</v>
      </c>
      <c r="Z81" s="285">
        <f t="shared" si="123"/>
        <v>1</v>
      </c>
      <c r="AA81" s="264">
        <f t="shared" si="123"/>
        <v>1</v>
      </c>
      <c r="AB81" s="285">
        <f t="shared" si="123"/>
        <v>1</v>
      </c>
      <c r="AC81" s="264">
        <f t="shared" si="123"/>
        <v>1</v>
      </c>
      <c r="AD81" s="285">
        <f t="shared" si="123"/>
        <v>1</v>
      </c>
      <c r="AE81" s="264">
        <f t="shared" si="123"/>
        <v>1</v>
      </c>
      <c r="AF81" s="285">
        <f t="shared" si="123"/>
        <v>1</v>
      </c>
      <c r="AG81" s="264">
        <f t="shared" si="123"/>
        <v>1</v>
      </c>
      <c r="AH81" s="285">
        <f t="shared" si="123"/>
        <v>1</v>
      </c>
      <c r="AI81" s="264">
        <f t="shared" si="123"/>
        <v>1</v>
      </c>
      <c r="AJ81" s="285">
        <f t="shared" si="123"/>
        <v>1</v>
      </c>
      <c r="AK81" s="264">
        <f t="shared" si="123"/>
        <v>1</v>
      </c>
      <c r="AL81" s="285">
        <f t="shared" si="123"/>
        <v>1</v>
      </c>
      <c r="AM81" s="264">
        <f t="shared" si="123"/>
        <v>1</v>
      </c>
      <c r="AN81" s="285">
        <f t="shared" si="123"/>
        <v>0</v>
      </c>
      <c r="AO81" s="264">
        <f t="shared" si="123"/>
        <v>0</v>
      </c>
      <c r="AP81" s="285">
        <f t="shared" si="123"/>
        <v>1</v>
      </c>
      <c r="AQ81" s="264">
        <f t="shared" si="123"/>
        <v>1</v>
      </c>
      <c r="AR81" s="285">
        <f t="shared" si="123"/>
        <v>1</v>
      </c>
      <c r="AS81" s="264">
        <f t="shared" si="123"/>
        <v>1</v>
      </c>
      <c r="AT81" s="285">
        <f t="shared" si="123"/>
        <v>1</v>
      </c>
      <c r="AU81" s="264">
        <f t="shared" si="123"/>
        <v>1</v>
      </c>
      <c r="AV81" s="285">
        <f t="shared" si="123"/>
        <v>1</v>
      </c>
      <c r="AW81" s="264">
        <f t="shared" si="123"/>
        <v>1</v>
      </c>
      <c r="AX81" s="285">
        <f t="shared" si="123"/>
        <v>1</v>
      </c>
      <c r="AY81" s="264">
        <f t="shared" si="123"/>
        <v>1</v>
      </c>
      <c r="AZ81" s="285">
        <f t="shared" si="123"/>
        <v>1</v>
      </c>
      <c r="BA81" s="264">
        <f t="shared" si="123"/>
        <v>1</v>
      </c>
      <c r="BB81" s="285">
        <f t="shared" si="123"/>
        <v>1</v>
      </c>
      <c r="BC81" s="264">
        <f t="shared" si="123"/>
        <v>1</v>
      </c>
      <c r="BD81" s="285">
        <f t="shared" si="123"/>
        <v>1</v>
      </c>
      <c r="BE81" s="264">
        <f t="shared" si="123"/>
        <v>1</v>
      </c>
      <c r="BF81" s="285">
        <f t="shared" si="123"/>
        <v>0</v>
      </c>
      <c r="BG81" s="264">
        <f t="shared" si="123"/>
        <v>1</v>
      </c>
      <c r="BH81" s="285">
        <f t="shared" si="123"/>
        <v>1</v>
      </c>
      <c r="BI81" s="264">
        <f t="shared" si="123"/>
        <v>1</v>
      </c>
      <c r="BJ81" s="285">
        <f t="shared" si="123"/>
        <v>0</v>
      </c>
      <c r="BK81" s="264">
        <f t="shared" si="123"/>
        <v>0</v>
      </c>
      <c r="BL81" s="285">
        <f t="shared" si="123"/>
        <v>0</v>
      </c>
      <c r="BM81" s="264">
        <f t="shared" ref="BM81:CZ81" si="124">COUNT(BM86,BM99,BM112,BM126)</f>
        <v>0</v>
      </c>
      <c r="BN81" s="285">
        <f t="shared" si="124"/>
        <v>0</v>
      </c>
      <c r="BO81" s="264">
        <f t="shared" si="124"/>
        <v>0</v>
      </c>
      <c r="BP81" s="285">
        <f t="shared" si="124"/>
        <v>0</v>
      </c>
      <c r="BQ81" s="264">
        <f t="shared" si="124"/>
        <v>0</v>
      </c>
      <c r="BR81" s="285">
        <f t="shared" si="124"/>
        <v>0</v>
      </c>
      <c r="BS81" s="264">
        <f t="shared" si="124"/>
        <v>0</v>
      </c>
      <c r="BT81" s="285">
        <f t="shared" si="124"/>
        <v>0</v>
      </c>
      <c r="BU81" s="264">
        <f t="shared" si="124"/>
        <v>0</v>
      </c>
      <c r="BV81" s="285">
        <f t="shared" si="124"/>
        <v>0</v>
      </c>
      <c r="BW81" s="264">
        <f t="shared" si="124"/>
        <v>0</v>
      </c>
      <c r="BX81" s="285">
        <f t="shared" si="124"/>
        <v>0</v>
      </c>
      <c r="BY81" s="264">
        <f t="shared" si="124"/>
        <v>0</v>
      </c>
      <c r="BZ81" s="285">
        <f t="shared" si="124"/>
        <v>0</v>
      </c>
      <c r="CA81" s="264">
        <f t="shared" si="124"/>
        <v>0</v>
      </c>
      <c r="CB81" s="285">
        <f t="shared" si="124"/>
        <v>0</v>
      </c>
      <c r="CC81" s="264">
        <f t="shared" si="124"/>
        <v>0</v>
      </c>
      <c r="CD81" s="285">
        <f t="shared" si="124"/>
        <v>0</v>
      </c>
      <c r="CE81" s="264">
        <f t="shared" si="124"/>
        <v>0</v>
      </c>
      <c r="CF81" s="285">
        <f t="shared" si="124"/>
        <v>0</v>
      </c>
      <c r="CG81" s="264">
        <f t="shared" si="124"/>
        <v>0</v>
      </c>
      <c r="CH81" s="285">
        <f t="shared" si="124"/>
        <v>0</v>
      </c>
      <c r="CI81" s="264">
        <f t="shared" si="124"/>
        <v>0</v>
      </c>
      <c r="CJ81" s="285">
        <f t="shared" si="124"/>
        <v>0</v>
      </c>
      <c r="CK81" s="264">
        <f t="shared" si="124"/>
        <v>0</v>
      </c>
      <c r="CL81" s="285">
        <f t="shared" si="124"/>
        <v>0</v>
      </c>
      <c r="CM81" s="264">
        <f t="shared" si="124"/>
        <v>0</v>
      </c>
      <c r="CN81" s="285">
        <f t="shared" si="124"/>
        <v>0</v>
      </c>
      <c r="CO81" s="264">
        <f t="shared" si="124"/>
        <v>0</v>
      </c>
      <c r="CP81" s="285">
        <f t="shared" si="124"/>
        <v>0</v>
      </c>
      <c r="CQ81" s="264">
        <f t="shared" si="124"/>
        <v>0</v>
      </c>
      <c r="CR81" s="285">
        <f t="shared" si="124"/>
        <v>0</v>
      </c>
      <c r="CS81" s="264">
        <f t="shared" si="124"/>
        <v>0</v>
      </c>
      <c r="CT81" s="285">
        <f t="shared" si="124"/>
        <v>0</v>
      </c>
      <c r="CU81" s="264">
        <f t="shared" si="124"/>
        <v>0</v>
      </c>
      <c r="CV81" s="285">
        <f t="shared" si="124"/>
        <v>0</v>
      </c>
      <c r="CW81" s="264">
        <f t="shared" si="124"/>
        <v>0</v>
      </c>
      <c r="CX81" s="285">
        <f t="shared" si="124"/>
        <v>0</v>
      </c>
      <c r="CY81" s="468">
        <f t="shared" si="124"/>
        <v>0</v>
      </c>
      <c r="CZ81" s="285">
        <f t="shared" si="124"/>
        <v>0</v>
      </c>
    </row>
    <row r="82" spans="2:104" ht="18" customHeight="1" thickBot="1" x14ac:dyDescent="0.3">
      <c r="B82" s="520"/>
      <c r="C82" s="525"/>
      <c r="D82" s="265" t="s">
        <v>137</v>
      </c>
      <c r="E82" s="266">
        <f>E86+E99+E112+E126</f>
        <v>180000000</v>
      </c>
      <c r="F82" s="286">
        <f t="shared" ref="F82:BL82" si="125">F86+F99+F112+F126</f>
        <v>730000000</v>
      </c>
      <c r="G82" s="266">
        <f t="shared" si="125"/>
        <v>590000000</v>
      </c>
      <c r="H82" s="286">
        <f t="shared" si="125"/>
        <v>220000000</v>
      </c>
      <c r="I82" s="266">
        <f t="shared" si="125"/>
        <v>180000000</v>
      </c>
      <c r="J82" s="286">
        <f t="shared" si="125"/>
        <v>190000000</v>
      </c>
      <c r="K82" s="266">
        <f t="shared" si="125"/>
        <v>170000000</v>
      </c>
      <c r="L82" s="286">
        <f t="shared" si="125"/>
        <v>220000000</v>
      </c>
      <c r="M82" s="266">
        <f t="shared" si="125"/>
        <v>180000000</v>
      </c>
      <c r="N82" s="286">
        <f t="shared" si="125"/>
        <v>190000000</v>
      </c>
      <c r="O82" s="266">
        <f t="shared" si="125"/>
        <v>190000000</v>
      </c>
      <c r="P82" s="286">
        <f t="shared" si="125"/>
        <v>200000000</v>
      </c>
      <c r="Q82" s="266">
        <f t="shared" si="125"/>
        <v>135000000</v>
      </c>
      <c r="R82" s="286">
        <f t="shared" si="125"/>
        <v>190000000</v>
      </c>
      <c r="S82" s="266">
        <f t="shared" si="125"/>
        <v>200000000</v>
      </c>
      <c r="T82" s="286">
        <f t="shared" si="125"/>
        <v>190000000</v>
      </c>
      <c r="U82" s="266">
        <f t="shared" si="125"/>
        <v>225000000</v>
      </c>
      <c r="V82" s="286">
        <f t="shared" si="125"/>
        <v>185000000</v>
      </c>
      <c r="W82" s="266">
        <f t="shared" si="125"/>
        <v>225000000</v>
      </c>
      <c r="X82" s="286">
        <f t="shared" si="125"/>
        <v>230000000</v>
      </c>
      <c r="Y82" s="266">
        <f t="shared" si="125"/>
        <v>190000000</v>
      </c>
      <c r="Z82" s="286">
        <f t="shared" si="125"/>
        <v>245000000</v>
      </c>
      <c r="AA82" s="266">
        <f t="shared" si="125"/>
        <v>180000000</v>
      </c>
      <c r="AB82" s="286">
        <f t="shared" si="125"/>
        <v>170000000</v>
      </c>
      <c r="AC82" s="266">
        <f t="shared" si="125"/>
        <v>229500000</v>
      </c>
      <c r="AD82" s="286">
        <f t="shared" si="125"/>
        <v>250000000</v>
      </c>
      <c r="AE82" s="266">
        <f t="shared" si="125"/>
        <v>285000000</v>
      </c>
      <c r="AF82" s="286">
        <f t="shared" si="125"/>
        <v>200000000</v>
      </c>
      <c r="AG82" s="266">
        <f t="shared" si="125"/>
        <v>225000000</v>
      </c>
      <c r="AH82" s="286">
        <f t="shared" si="125"/>
        <v>290000000</v>
      </c>
      <c r="AI82" s="266">
        <f t="shared" si="125"/>
        <v>265000000</v>
      </c>
      <c r="AJ82" s="286">
        <f t="shared" si="125"/>
        <v>300000000</v>
      </c>
      <c r="AK82" s="266">
        <f t="shared" si="125"/>
        <v>235000000</v>
      </c>
      <c r="AL82" s="286">
        <f t="shared" si="125"/>
        <v>255000000</v>
      </c>
      <c r="AM82" s="266">
        <f t="shared" si="125"/>
        <v>310000000</v>
      </c>
      <c r="AN82" s="286">
        <f t="shared" si="125"/>
        <v>0</v>
      </c>
      <c r="AO82" s="266">
        <f t="shared" si="125"/>
        <v>0</v>
      </c>
      <c r="AP82" s="286">
        <f t="shared" si="125"/>
        <v>215000000</v>
      </c>
      <c r="AQ82" s="266">
        <f t="shared" si="125"/>
        <v>185000000</v>
      </c>
      <c r="AR82" s="286">
        <f t="shared" si="125"/>
        <v>180000000</v>
      </c>
      <c r="AS82" s="266">
        <f t="shared" si="125"/>
        <v>200000000</v>
      </c>
      <c r="AT82" s="286">
        <f t="shared" si="125"/>
        <v>225000000</v>
      </c>
      <c r="AU82" s="266">
        <f t="shared" si="125"/>
        <v>250000000</v>
      </c>
      <c r="AV82" s="286">
        <f t="shared" si="125"/>
        <v>210000000</v>
      </c>
      <c r="AW82" s="266">
        <f t="shared" si="125"/>
        <v>215000000</v>
      </c>
      <c r="AX82" s="286">
        <f t="shared" si="125"/>
        <v>225000000</v>
      </c>
      <c r="AY82" s="266">
        <f t="shared" si="125"/>
        <v>200000000</v>
      </c>
      <c r="AZ82" s="286">
        <f t="shared" si="125"/>
        <v>200000000</v>
      </c>
      <c r="BA82" s="266">
        <f t="shared" si="125"/>
        <v>225000000</v>
      </c>
      <c r="BB82" s="286">
        <f t="shared" si="125"/>
        <v>275000000</v>
      </c>
      <c r="BC82" s="266">
        <f t="shared" si="125"/>
        <v>260000000</v>
      </c>
      <c r="BD82" s="286">
        <f t="shared" si="125"/>
        <v>235000000</v>
      </c>
      <c r="BE82" s="266">
        <f t="shared" si="125"/>
        <v>255000000</v>
      </c>
      <c r="BF82" s="286">
        <f t="shared" si="125"/>
        <v>0</v>
      </c>
      <c r="BG82" s="266">
        <f t="shared" si="125"/>
        <v>255000000</v>
      </c>
      <c r="BH82" s="286">
        <f t="shared" si="125"/>
        <v>240000000</v>
      </c>
      <c r="BI82" s="266">
        <f t="shared" si="125"/>
        <v>200000000</v>
      </c>
      <c r="BJ82" s="286">
        <f t="shared" si="125"/>
        <v>0</v>
      </c>
      <c r="BK82" s="266">
        <f t="shared" si="125"/>
        <v>0</v>
      </c>
      <c r="BL82" s="286">
        <f t="shared" si="125"/>
        <v>0</v>
      </c>
      <c r="BM82" s="266">
        <f t="shared" ref="BM82:CZ82" si="126">BM86+BM99+BM112+BM126</f>
        <v>0</v>
      </c>
      <c r="BN82" s="286">
        <f t="shared" si="126"/>
        <v>0</v>
      </c>
      <c r="BO82" s="266">
        <f t="shared" si="126"/>
        <v>0</v>
      </c>
      <c r="BP82" s="286">
        <f t="shared" si="126"/>
        <v>0</v>
      </c>
      <c r="BQ82" s="266">
        <f t="shared" si="126"/>
        <v>0</v>
      </c>
      <c r="BR82" s="286">
        <f t="shared" si="126"/>
        <v>0</v>
      </c>
      <c r="BS82" s="266">
        <f t="shared" si="126"/>
        <v>0</v>
      </c>
      <c r="BT82" s="286">
        <f t="shared" si="126"/>
        <v>0</v>
      </c>
      <c r="BU82" s="266">
        <f t="shared" si="126"/>
        <v>0</v>
      </c>
      <c r="BV82" s="286">
        <f t="shared" si="126"/>
        <v>0</v>
      </c>
      <c r="BW82" s="266">
        <f t="shared" si="126"/>
        <v>0</v>
      </c>
      <c r="BX82" s="286">
        <f t="shared" si="126"/>
        <v>0</v>
      </c>
      <c r="BY82" s="266">
        <f t="shared" si="126"/>
        <v>0</v>
      </c>
      <c r="BZ82" s="286">
        <f t="shared" si="126"/>
        <v>0</v>
      </c>
      <c r="CA82" s="266">
        <f t="shared" si="126"/>
        <v>0</v>
      </c>
      <c r="CB82" s="286">
        <f t="shared" si="126"/>
        <v>0</v>
      </c>
      <c r="CC82" s="266">
        <f t="shared" si="126"/>
        <v>0</v>
      </c>
      <c r="CD82" s="286">
        <f t="shared" si="126"/>
        <v>0</v>
      </c>
      <c r="CE82" s="266">
        <f t="shared" si="126"/>
        <v>0</v>
      </c>
      <c r="CF82" s="286">
        <f t="shared" si="126"/>
        <v>0</v>
      </c>
      <c r="CG82" s="266">
        <f t="shared" si="126"/>
        <v>0</v>
      </c>
      <c r="CH82" s="286">
        <f t="shared" si="126"/>
        <v>0</v>
      </c>
      <c r="CI82" s="266">
        <f t="shared" si="126"/>
        <v>0</v>
      </c>
      <c r="CJ82" s="286">
        <f t="shared" si="126"/>
        <v>0</v>
      </c>
      <c r="CK82" s="266">
        <f t="shared" si="126"/>
        <v>0</v>
      </c>
      <c r="CL82" s="286">
        <f t="shared" si="126"/>
        <v>0</v>
      </c>
      <c r="CM82" s="266">
        <f t="shared" si="126"/>
        <v>0</v>
      </c>
      <c r="CN82" s="286">
        <f t="shared" si="126"/>
        <v>0</v>
      </c>
      <c r="CO82" s="266">
        <f t="shared" si="126"/>
        <v>0</v>
      </c>
      <c r="CP82" s="286">
        <f t="shared" si="126"/>
        <v>0</v>
      </c>
      <c r="CQ82" s="266">
        <f t="shared" si="126"/>
        <v>0</v>
      </c>
      <c r="CR82" s="286">
        <f t="shared" si="126"/>
        <v>0</v>
      </c>
      <c r="CS82" s="266">
        <f t="shared" si="126"/>
        <v>0</v>
      </c>
      <c r="CT82" s="286">
        <f t="shared" si="126"/>
        <v>0</v>
      </c>
      <c r="CU82" s="266">
        <f t="shared" si="126"/>
        <v>0</v>
      </c>
      <c r="CV82" s="286">
        <f t="shared" si="126"/>
        <v>0</v>
      </c>
      <c r="CW82" s="266">
        <f t="shared" si="126"/>
        <v>0</v>
      </c>
      <c r="CX82" s="286">
        <f t="shared" si="126"/>
        <v>0</v>
      </c>
      <c r="CY82" s="266">
        <f t="shared" si="126"/>
        <v>0</v>
      </c>
      <c r="CZ82" s="286">
        <f t="shared" si="126"/>
        <v>0</v>
      </c>
    </row>
    <row r="83" spans="2:104" ht="18" customHeight="1" x14ac:dyDescent="0.25">
      <c r="B83" s="520"/>
      <c r="C83" s="525"/>
      <c r="D83" s="65" t="s">
        <v>291</v>
      </c>
      <c r="E83" s="237" t="s">
        <v>930</v>
      </c>
      <c r="F83" s="237" t="s">
        <v>928</v>
      </c>
      <c r="G83" s="237" t="s">
        <v>928</v>
      </c>
      <c r="H83" s="237" t="s">
        <v>931</v>
      </c>
      <c r="I83" s="237" t="s">
        <v>930</v>
      </c>
      <c r="J83" s="237" t="s">
        <v>931</v>
      </c>
      <c r="K83" s="237" t="s">
        <v>931</v>
      </c>
      <c r="L83" s="237" t="s">
        <v>933</v>
      </c>
      <c r="M83" s="237" t="s">
        <v>933</v>
      </c>
      <c r="N83" s="237" t="s">
        <v>933</v>
      </c>
      <c r="O83" s="237" t="s">
        <v>933</v>
      </c>
      <c r="P83" s="237" t="s">
        <v>933</v>
      </c>
      <c r="Q83" s="237" t="s">
        <v>932</v>
      </c>
      <c r="R83" s="237" t="s">
        <v>932</v>
      </c>
      <c r="S83" s="237" t="s">
        <v>936</v>
      </c>
      <c r="T83" s="237" t="s">
        <v>934</v>
      </c>
      <c r="U83" s="237" t="s">
        <v>934</v>
      </c>
      <c r="V83" s="237" t="s">
        <v>934</v>
      </c>
      <c r="W83" s="237" t="s">
        <v>932</v>
      </c>
      <c r="X83" s="237" t="s">
        <v>935</v>
      </c>
      <c r="Y83" s="237" t="s">
        <v>935</v>
      </c>
      <c r="Z83" s="237" t="s">
        <v>934</v>
      </c>
      <c r="AA83" s="237" t="s">
        <v>932</v>
      </c>
      <c r="AB83" s="237" t="s">
        <v>937</v>
      </c>
      <c r="AC83" s="237" t="s">
        <v>939</v>
      </c>
      <c r="AD83" s="237" t="s">
        <v>940</v>
      </c>
      <c r="AE83" s="237" t="s">
        <v>938</v>
      </c>
      <c r="AF83" s="237" t="s">
        <v>939</v>
      </c>
      <c r="AG83" s="237" t="s">
        <v>941</v>
      </c>
      <c r="AH83" s="237" t="s">
        <v>942</v>
      </c>
      <c r="AI83" s="237" t="s">
        <v>941</v>
      </c>
      <c r="AJ83" s="237" t="s">
        <v>941</v>
      </c>
      <c r="AK83" s="237" t="s">
        <v>942</v>
      </c>
      <c r="AL83" s="237" t="s">
        <v>942</v>
      </c>
      <c r="AM83" s="237" t="s">
        <v>943</v>
      </c>
      <c r="AN83" s="237"/>
      <c r="AO83" s="237"/>
      <c r="AP83" s="237" t="s">
        <v>942</v>
      </c>
      <c r="AQ83" s="237" t="s">
        <v>945</v>
      </c>
      <c r="AR83" s="237" t="s">
        <v>943</v>
      </c>
      <c r="AS83" s="237" t="s">
        <v>946</v>
      </c>
      <c r="AT83" s="237" t="s">
        <v>946</v>
      </c>
      <c r="AU83" s="237" t="s">
        <v>944</v>
      </c>
      <c r="AV83" s="237" t="s">
        <v>946</v>
      </c>
      <c r="AW83" s="237" t="s">
        <v>946</v>
      </c>
      <c r="AX83" s="237" t="s">
        <v>946</v>
      </c>
      <c r="AY83" s="237" t="s">
        <v>946</v>
      </c>
      <c r="AZ83" s="237" t="s">
        <v>949</v>
      </c>
      <c r="BA83" s="237" t="s">
        <v>949</v>
      </c>
      <c r="BB83" s="237" t="s">
        <v>944</v>
      </c>
      <c r="BC83" s="237" t="s">
        <v>949</v>
      </c>
      <c r="BD83" s="237" t="s">
        <v>929</v>
      </c>
      <c r="BE83" s="237" t="s">
        <v>947</v>
      </c>
      <c r="BF83" s="237"/>
      <c r="BG83" s="237" t="s">
        <v>948</v>
      </c>
      <c r="BH83" s="237" t="s">
        <v>947</v>
      </c>
      <c r="BI83" s="237" t="s">
        <v>947</v>
      </c>
      <c r="BJ83" s="237"/>
      <c r="BK83" s="237"/>
      <c r="BL83" s="237"/>
      <c r="BM83" s="237"/>
      <c r="BN83" s="237"/>
      <c r="BO83" s="237"/>
      <c r="BP83" s="237"/>
      <c r="BQ83" s="237"/>
      <c r="BR83" s="237"/>
      <c r="BS83" s="237"/>
      <c r="BT83" s="237"/>
      <c r="BU83" s="237"/>
      <c r="BV83" s="237"/>
      <c r="BW83" s="237"/>
      <c r="BX83" s="237"/>
      <c r="BY83" s="237"/>
      <c r="BZ83" s="237"/>
      <c r="CA83" s="237"/>
      <c r="CB83" s="237"/>
      <c r="CC83" s="237"/>
      <c r="CD83" s="237"/>
      <c r="CE83" s="237"/>
      <c r="CF83" s="237"/>
      <c r="CG83" s="237"/>
      <c r="CH83" s="237"/>
      <c r="CI83" s="237"/>
      <c r="CJ83" s="237"/>
      <c r="CK83" s="237"/>
      <c r="CL83" s="237"/>
      <c r="CM83" s="237"/>
      <c r="CN83" s="237"/>
      <c r="CO83" s="237"/>
      <c r="CP83" s="237"/>
      <c r="CQ83" s="237"/>
      <c r="CR83" s="237"/>
      <c r="CS83" s="237"/>
      <c r="CT83" s="237"/>
      <c r="CU83" s="237"/>
      <c r="CV83" s="237"/>
      <c r="CW83" s="237"/>
      <c r="CX83" s="237"/>
      <c r="CY83" s="237"/>
      <c r="CZ83" s="237"/>
    </row>
    <row r="84" spans="2:104" ht="18" customHeight="1" x14ac:dyDescent="0.25">
      <c r="B84" s="520"/>
      <c r="C84" s="525"/>
      <c r="D84" s="19" t="s">
        <v>292</v>
      </c>
      <c r="E84" s="237">
        <v>0</v>
      </c>
      <c r="F84" s="237">
        <v>0</v>
      </c>
      <c r="G84" s="237">
        <v>0</v>
      </c>
      <c r="H84" s="237">
        <v>0</v>
      </c>
      <c r="I84" s="237">
        <v>0</v>
      </c>
      <c r="J84" s="237">
        <v>0</v>
      </c>
      <c r="K84" s="237">
        <v>0</v>
      </c>
      <c r="L84" s="237">
        <v>0</v>
      </c>
      <c r="M84" s="237">
        <v>0</v>
      </c>
      <c r="N84" s="237">
        <v>0</v>
      </c>
      <c r="O84" s="237">
        <v>0</v>
      </c>
      <c r="P84" s="237">
        <v>0</v>
      </c>
      <c r="Q84" s="237">
        <v>0</v>
      </c>
      <c r="R84" s="237">
        <v>0</v>
      </c>
      <c r="S84" s="237">
        <v>0</v>
      </c>
      <c r="T84" s="237">
        <v>0</v>
      </c>
      <c r="U84" s="237">
        <v>0</v>
      </c>
      <c r="V84" s="237">
        <v>0</v>
      </c>
      <c r="W84" s="237">
        <v>0</v>
      </c>
      <c r="X84" s="237">
        <v>0</v>
      </c>
      <c r="Y84" s="237">
        <v>0</v>
      </c>
      <c r="Z84" s="237">
        <v>0</v>
      </c>
      <c r="AA84" s="237">
        <v>0</v>
      </c>
      <c r="AB84" s="237">
        <v>0</v>
      </c>
      <c r="AC84" s="237">
        <v>0</v>
      </c>
      <c r="AD84" s="237">
        <v>70</v>
      </c>
      <c r="AE84" s="237">
        <v>0</v>
      </c>
      <c r="AF84" s="237">
        <v>73</v>
      </c>
      <c r="AG84" s="237">
        <v>75</v>
      </c>
      <c r="AH84" s="237">
        <v>89</v>
      </c>
      <c r="AI84" s="237">
        <v>72</v>
      </c>
      <c r="AJ84" s="237">
        <v>75</v>
      </c>
      <c r="AK84" s="237">
        <v>75</v>
      </c>
      <c r="AL84" s="237">
        <v>78</v>
      </c>
      <c r="AM84" s="237">
        <v>83</v>
      </c>
      <c r="AN84" s="237"/>
      <c r="AO84" s="237"/>
      <c r="AP84" s="237">
        <v>75</v>
      </c>
      <c r="AQ84" s="237">
        <v>71</v>
      </c>
      <c r="AR84" s="237">
        <v>66</v>
      </c>
      <c r="AS84" s="237">
        <v>75</v>
      </c>
      <c r="AT84" s="237">
        <v>76</v>
      </c>
      <c r="AU84" s="237">
        <v>80</v>
      </c>
      <c r="AV84" s="237">
        <v>73</v>
      </c>
      <c r="AW84" s="237">
        <v>70</v>
      </c>
      <c r="AX84" s="237">
        <v>74</v>
      </c>
      <c r="AY84" s="237">
        <v>74</v>
      </c>
      <c r="AZ84" s="237">
        <v>69</v>
      </c>
      <c r="BA84" s="237">
        <v>76</v>
      </c>
      <c r="BB84" s="237">
        <v>77</v>
      </c>
      <c r="BC84" s="237">
        <v>74</v>
      </c>
      <c r="BD84" s="237">
        <v>75</v>
      </c>
      <c r="BE84" s="237">
        <v>79</v>
      </c>
      <c r="BF84" s="237"/>
      <c r="BG84" s="237">
        <v>77</v>
      </c>
      <c r="BH84" s="237">
        <v>84</v>
      </c>
      <c r="BI84" s="237">
        <v>87</v>
      </c>
      <c r="BJ84" s="237"/>
      <c r="BK84" s="237"/>
      <c r="BL84" s="237"/>
      <c r="BM84" s="237"/>
      <c r="BN84" s="237"/>
      <c r="BO84" s="237"/>
      <c r="BP84" s="237"/>
      <c r="BQ84" s="237"/>
      <c r="BR84" s="237"/>
      <c r="BS84" s="237"/>
      <c r="BT84" s="237"/>
      <c r="BU84" s="237"/>
      <c r="BV84" s="237"/>
      <c r="BW84" s="237"/>
      <c r="BX84" s="237"/>
      <c r="BY84" s="237"/>
      <c r="BZ84" s="237"/>
      <c r="CA84" s="237"/>
      <c r="CB84" s="237"/>
      <c r="CC84" s="237"/>
      <c r="CD84" s="237"/>
      <c r="CE84" s="237"/>
      <c r="CF84" s="237"/>
      <c r="CG84" s="237"/>
      <c r="CH84" s="237"/>
      <c r="CI84" s="237"/>
      <c r="CJ84" s="237"/>
      <c r="CK84" s="237"/>
      <c r="CL84" s="237"/>
      <c r="CM84" s="237"/>
      <c r="CN84" s="237"/>
      <c r="CO84" s="237"/>
      <c r="CP84" s="237"/>
      <c r="CQ84" s="237"/>
      <c r="CR84" s="237"/>
      <c r="CS84" s="237"/>
      <c r="CT84" s="237"/>
      <c r="CU84" s="237"/>
      <c r="CV84" s="237"/>
      <c r="CW84" s="237"/>
      <c r="CX84" s="237"/>
      <c r="CY84" s="237"/>
      <c r="CZ84" s="237"/>
    </row>
    <row r="85" spans="2:104" ht="18" customHeight="1" x14ac:dyDescent="0.25">
      <c r="B85" s="520"/>
      <c r="C85" s="525"/>
      <c r="D85" s="19" t="s">
        <v>138</v>
      </c>
      <c r="E85" s="237"/>
      <c r="F85" s="287"/>
      <c r="G85" s="237"/>
      <c r="H85" s="287"/>
      <c r="I85" s="237"/>
      <c r="J85" s="287"/>
      <c r="K85" s="237"/>
      <c r="L85" s="287"/>
      <c r="M85" s="237"/>
      <c r="N85" s="287"/>
      <c r="O85" s="237"/>
      <c r="P85" s="287"/>
      <c r="Q85" s="237"/>
      <c r="R85" s="287"/>
      <c r="S85" s="237"/>
      <c r="T85" s="287"/>
      <c r="U85" s="237"/>
      <c r="V85" s="287"/>
      <c r="W85" s="237"/>
      <c r="X85" s="287"/>
      <c r="Y85" s="237"/>
      <c r="Z85" s="287"/>
      <c r="AA85" s="237"/>
      <c r="AB85" s="287"/>
      <c r="AC85" s="237"/>
      <c r="AD85" s="287"/>
      <c r="AE85" s="237"/>
      <c r="AF85" s="287"/>
      <c r="AG85" s="237"/>
      <c r="AH85" s="287"/>
      <c r="AI85" s="237"/>
      <c r="AJ85" s="287"/>
      <c r="AK85" s="237"/>
      <c r="AL85" s="287"/>
      <c r="AM85" s="237"/>
      <c r="AN85" s="287"/>
      <c r="AO85" s="237"/>
      <c r="AP85" s="287"/>
      <c r="AQ85" s="237"/>
      <c r="AR85" s="287"/>
      <c r="AS85" s="237"/>
      <c r="AT85" s="287"/>
      <c r="AU85" s="237"/>
      <c r="AV85" s="287"/>
      <c r="AW85" s="237"/>
      <c r="AX85" s="287"/>
      <c r="AY85" s="237"/>
      <c r="AZ85" s="287"/>
      <c r="BA85" s="237"/>
      <c r="BB85" s="287"/>
      <c r="BC85" s="237"/>
      <c r="BD85" s="287"/>
      <c r="BE85" s="237"/>
      <c r="BF85" s="287"/>
      <c r="BG85" s="237"/>
      <c r="BH85" s="287"/>
      <c r="BI85" s="237"/>
      <c r="BJ85" s="287"/>
      <c r="BK85" s="237"/>
      <c r="BL85" s="287"/>
      <c r="BM85" s="237"/>
      <c r="BN85" s="287"/>
      <c r="BO85" s="237"/>
      <c r="BP85" s="287"/>
      <c r="BQ85" s="237"/>
      <c r="BR85" s="287"/>
      <c r="BS85" s="237"/>
      <c r="BT85" s="287"/>
      <c r="BU85" s="237"/>
      <c r="BV85" s="287"/>
      <c r="BW85" s="237"/>
      <c r="BX85" s="287"/>
      <c r="BY85" s="237"/>
      <c r="BZ85" s="287"/>
      <c r="CA85" s="237"/>
      <c r="CB85" s="287"/>
      <c r="CC85" s="237"/>
      <c r="CD85" s="287"/>
      <c r="CE85" s="237"/>
      <c r="CF85" s="287"/>
      <c r="CG85" s="237"/>
      <c r="CH85" s="287"/>
      <c r="CI85" s="237"/>
      <c r="CJ85" s="287"/>
      <c r="CK85" s="237"/>
      <c r="CL85" s="287"/>
      <c r="CM85" s="237"/>
      <c r="CN85" s="287"/>
      <c r="CO85" s="237"/>
      <c r="CP85" s="287"/>
      <c r="CQ85" s="237"/>
      <c r="CR85" s="287"/>
      <c r="CS85" s="237"/>
      <c r="CT85" s="287"/>
      <c r="CU85" s="237"/>
      <c r="CV85" s="287"/>
      <c r="CW85" s="237"/>
      <c r="CX85" s="287"/>
      <c r="CY85" s="237"/>
      <c r="CZ85" s="287"/>
    </row>
    <row r="86" spans="2:104" ht="18" customHeight="1" x14ac:dyDescent="0.25">
      <c r="B86" s="520"/>
      <c r="C86" s="525"/>
      <c r="D86" s="19" t="s">
        <v>35</v>
      </c>
      <c r="E86" s="237">
        <v>180000000</v>
      </c>
      <c r="F86" s="287">
        <v>230000000</v>
      </c>
      <c r="G86" s="237">
        <v>190000000</v>
      </c>
      <c r="H86" s="287">
        <v>220000000</v>
      </c>
      <c r="I86" s="237">
        <v>180000000</v>
      </c>
      <c r="J86" s="287">
        <v>190000000</v>
      </c>
      <c r="K86" s="237">
        <v>170000000</v>
      </c>
      <c r="L86" s="287">
        <v>220000000</v>
      </c>
      <c r="M86" s="237">
        <v>180000000</v>
      </c>
      <c r="N86" s="287">
        <v>190000000</v>
      </c>
      <c r="O86" s="237">
        <v>190000000</v>
      </c>
      <c r="P86" s="287">
        <v>200000000</v>
      </c>
      <c r="Q86" s="237">
        <v>135000000</v>
      </c>
      <c r="R86" s="287">
        <v>190000000</v>
      </c>
      <c r="S86" s="237">
        <v>200000000</v>
      </c>
      <c r="T86" s="287">
        <v>190000000</v>
      </c>
      <c r="U86" s="237">
        <v>225000000</v>
      </c>
      <c r="V86" s="287">
        <v>185000000</v>
      </c>
      <c r="W86" s="237">
        <v>225000000</v>
      </c>
      <c r="X86" s="287">
        <v>230000000</v>
      </c>
      <c r="Y86" s="237">
        <v>190000000</v>
      </c>
      <c r="Z86" s="287">
        <v>245000000</v>
      </c>
      <c r="AA86" s="237">
        <v>180000000</v>
      </c>
      <c r="AB86" s="287">
        <v>170000000</v>
      </c>
      <c r="AC86" s="237">
        <v>229500000</v>
      </c>
      <c r="AD86" s="287">
        <v>250000000</v>
      </c>
      <c r="AE86" s="237">
        <v>285000000</v>
      </c>
      <c r="AF86" s="287">
        <v>200000000</v>
      </c>
      <c r="AG86" s="237">
        <v>225000000</v>
      </c>
      <c r="AH86" s="287">
        <v>290000000</v>
      </c>
      <c r="AI86" s="237">
        <v>265000000</v>
      </c>
      <c r="AJ86" s="287">
        <v>300000000</v>
      </c>
      <c r="AK86" s="237">
        <v>235000000</v>
      </c>
      <c r="AL86" s="287">
        <v>255000000</v>
      </c>
      <c r="AM86" s="237">
        <v>310000000</v>
      </c>
      <c r="AN86" s="287"/>
      <c r="AO86" s="237"/>
      <c r="AP86" s="287">
        <v>215000000</v>
      </c>
      <c r="AQ86" s="237">
        <v>185000000</v>
      </c>
      <c r="AR86" s="287">
        <v>180000000</v>
      </c>
      <c r="AS86" s="237">
        <v>200000000</v>
      </c>
      <c r="AT86" s="287">
        <v>225000000</v>
      </c>
      <c r="AU86" s="237">
        <v>250000000</v>
      </c>
      <c r="AV86" s="287">
        <v>210000000</v>
      </c>
      <c r="AW86" s="237">
        <v>215000000</v>
      </c>
      <c r="AX86" s="287">
        <v>225000000</v>
      </c>
      <c r="AY86" s="237">
        <v>200000000</v>
      </c>
      <c r="AZ86" s="287">
        <v>200000000</v>
      </c>
      <c r="BA86" s="237">
        <v>225000000</v>
      </c>
      <c r="BB86" s="287">
        <v>275000000</v>
      </c>
      <c r="BC86" s="237">
        <v>260000000</v>
      </c>
      <c r="BD86" s="287">
        <v>235000000</v>
      </c>
      <c r="BE86" s="237">
        <v>255000000</v>
      </c>
      <c r="BF86" s="287"/>
      <c r="BG86" s="237">
        <v>255000000</v>
      </c>
      <c r="BH86" s="287">
        <v>240000000</v>
      </c>
      <c r="BI86" s="237">
        <v>200000000</v>
      </c>
      <c r="BJ86" s="287"/>
      <c r="BK86" s="237"/>
      <c r="BL86" s="287"/>
      <c r="BM86" s="237"/>
      <c r="BN86" s="287"/>
      <c r="BO86" s="237"/>
      <c r="BP86" s="287"/>
      <c r="BQ86" s="237"/>
      <c r="BR86" s="287"/>
      <c r="BS86" s="237"/>
      <c r="BT86" s="287"/>
      <c r="BU86" s="237"/>
      <c r="BV86" s="287"/>
      <c r="BW86" s="237"/>
      <c r="BX86" s="287"/>
      <c r="BY86" s="237"/>
      <c r="BZ86" s="287"/>
      <c r="CA86" s="237"/>
      <c r="CB86" s="287"/>
      <c r="CC86" s="237"/>
      <c r="CD86" s="287"/>
      <c r="CE86" s="237"/>
      <c r="CF86" s="287"/>
      <c r="CG86" s="237"/>
      <c r="CH86" s="287"/>
      <c r="CI86" s="237"/>
      <c r="CJ86" s="287"/>
      <c r="CK86" s="237"/>
      <c r="CL86" s="287"/>
      <c r="CM86" s="237"/>
      <c r="CN86" s="287"/>
      <c r="CO86" s="237"/>
      <c r="CP86" s="287"/>
      <c r="CQ86" s="237"/>
      <c r="CR86" s="287"/>
      <c r="CS86" s="237"/>
      <c r="CT86" s="287"/>
      <c r="CU86" s="237"/>
      <c r="CV86" s="287"/>
      <c r="CW86" s="237"/>
      <c r="CX86" s="287"/>
      <c r="CY86" s="237"/>
      <c r="CZ86" s="287"/>
    </row>
    <row r="87" spans="2:104" ht="18" customHeight="1" x14ac:dyDescent="0.25">
      <c r="B87" s="520"/>
      <c r="C87" s="525"/>
      <c r="D87" s="19" t="s">
        <v>139</v>
      </c>
      <c r="E87" s="237"/>
      <c r="F87" s="287"/>
      <c r="G87" s="237"/>
      <c r="H87" s="287"/>
      <c r="I87" s="237"/>
      <c r="J87" s="287"/>
      <c r="K87" s="237"/>
      <c r="L87" s="287"/>
      <c r="M87" s="237"/>
      <c r="N87" s="287"/>
      <c r="O87" s="237"/>
      <c r="P87" s="287"/>
      <c r="Q87" s="237"/>
      <c r="R87" s="287"/>
      <c r="S87" s="237"/>
      <c r="T87" s="287"/>
      <c r="U87" s="237"/>
      <c r="V87" s="287"/>
      <c r="W87" s="237"/>
      <c r="X87" s="287"/>
      <c r="Y87" s="237"/>
      <c r="Z87" s="287"/>
      <c r="AA87" s="237"/>
      <c r="AB87" s="287"/>
      <c r="AC87" s="237"/>
      <c r="AD87" s="287"/>
      <c r="AE87" s="237"/>
      <c r="AF87" s="287"/>
      <c r="AG87" s="237"/>
      <c r="AH87" s="287"/>
      <c r="AI87" s="237"/>
      <c r="AJ87" s="287"/>
      <c r="AK87" s="237"/>
      <c r="AL87" s="287"/>
      <c r="AM87" s="237"/>
      <c r="AN87" s="287"/>
      <c r="AO87" s="237"/>
      <c r="AP87" s="287"/>
      <c r="AQ87" s="237"/>
      <c r="AR87" s="287"/>
      <c r="AS87" s="237"/>
      <c r="AT87" s="287"/>
      <c r="AU87" s="237"/>
      <c r="AV87" s="287"/>
      <c r="AW87" s="237"/>
      <c r="AX87" s="287"/>
      <c r="AY87" s="237"/>
      <c r="AZ87" s="287"/>
      <c r="BA87" s="237"/>
      <c r="BB87" s="287"/>
      <c r="BC87" s="237"/>
      <c r="BD87" s="287"/>
      <c r="BE87" s="237"/>
      <c r="BF87" s="287"/>
      <c r="BG87" s="237"/>
      <c r="BH87" s="287"/>
      <c r="BI87" s="237"/>
      <c r="BJ87" s="287"/>
      <c r="BK87" s="237"/>
      <c r="BL87" s="287"/>
      <c r="BM87" s="237"/>
      <c r="BN87" s="287"/>
      <c r="BO87" s="237"/>
      <c r="BP87" s="287"/>
      <c r="BQ87" s="237"/>
      <c r="BR87" s="287"/>
      <c r="BS87" s="237"/>
      <c r="BT87" s="287"/>
      <c r="BU87" s="237"/>
      <c r="BV87" s="287"/>
      <c r="BW87" s="237"/>
      <c r="BX87" s="287"/>
      <c r="BY87" s="237"/>
      <c r="BZ87" s="287"/>
      <c r="CA87" s="237"/>
      <c r="CB87" s="287"/>
      <c r="CC87" s="237"/>
      <c r="CD87" s="287"/>
      <c r="CE87" s="237"/>
      <c r="CF87" s="287"/>
      <c r="CG87" s="237"/>
      <c r="CH87" s="287"/>
      <c r="CI87" s="237"/>
      <c r="CJ87" s="287"/>
      <c r="CK87" s="237"/>
      <c r="CL87" s="287"/>
      <c r="CM87" s="237"/>
      <c r="CN87" s="287"/>
      <c r="CO87" s="237"/>
      <c r="CP87" s="287"/>
      <c r="CQ87" s="237"/>
      <c r="CR87" s="287"/>
      <c r="CS87" s="237"/>
      <c r="CT87" s="287"/>
      <c r="CU87" s="237"/>
      <c r="CV87" s="287"/>
      <c r="CW87" s="237"/>
      <c r="CX87" s="287"/>
      <c r="CY87" s="237"/>
      <c r="CZ87" s="287"/>
    </row>
    <row r="88" spans="2:104" ht="18" customHeight="1" x14ac:dyDescent="0.25">
      <c r="B88" s="520"/>
      <c r="C88" s="525"/>
      <c r="D88" s="19" t="s">
        <v>140</v>
      </c>
      <c r="E88" s="237"/>
      <c r="F88" s="287"/>
      <c r="G88" s="237"/>
      <c r="H88" s="287"/>
      <c r="I88" s="237"/>
      <c r="J88" s="287"/>
      <c r="K88" s="237"/>
      <c r="L88" s="287"/>
      <c r="M88" s="237"/>
      <c r="N88" s="287"/>
      <c r="O88" s="237"/>
      <c r="P88" s="287"/>
      <c r="Q88" s="237"/>
      <c r="R88" s="287"/>
      <c r="S88" s="237"/>
      <c r="T88" s="287"/>
      <c r="U88" s="237"/>
      <c r="V88" s="287"/>
      <c r="W88" s="237"/>
      <c r="X88" s="287"/>
      <c r="Y88" s="237"/>
      <c r="Z88" s="287"/>
      <c r="AA88" s="237"/>
      <c r="AB88" s="287"/>
      <c r="AC88" s="237"/>
      <c r="AD88" s="287"/>
      <c r="AE88" s="237"/>
      <c r="AF88" s="287"/>
      <c r="AG88" s="237"/>
      <c r="AH88" s="287"/>
      <c r="AI88" s="237"/>
      <c r="AJ88" s="287"/>
      <c r="AK88" s="237"/>
      <c r="AL88" s="287"/>
      <c r="AM88" s="237"/>
      <c r="AN88" s="287"/>
      <c r="AO88" s="237"/>
      <c r="AP88" s="287"/>
      <c r="AQ88" s="237"/>
      <c r="AR88" s="287"/>
      <c r="AS88" s="237"/>
      <c r="AT88" s="287"/>
      <c r="AU88" s="237"/>
      <c r="AV88" s="287"/>
      <c r="AW88" s="237"/>
      <c r="AX88" s="287"/>
      <c r="AY88" s="237"/>
      <c r="AZ88" s="287"/>
      <c r="BA88" s="237"/>
      <c r="BB88" s="287"/>
      <c r="BC88" s="237"/>
      <c r="BD88" s="287"/>
      <c r="BE88" s="237"/>
      <c r="BF88" s="287"/>
      <c r="BG88" s="237"/>
      <c r="BH88" s="287"/>
      <c r="BI88" s="237"/>
      <c r="BJ88" s="287"/>
      <c r="BK88" s="237"/>
      <c r="BL88" s="287"/>
      <c r="BM88" s="237"/>
      <c r="BN88" s="287"/>
      <c r="BO88" s="237"/>
      <c r="BP88" s="287"/>
      <c r="BQ88" s="237"/>
      <c r="BR88" s="287"/>
      <c r="BS88" s="237"/>
      <c r="BT88" s="287"/>
      <c r="BU88" s="237"/>
      <c r="BV88" s="287"/>
      <c r="BW88" s="237"/>
      <c r="BX88" s="287"/>
      <c r="BY88" s="237"/>
      <c r="BZ88" s="287"/>
      <c r="CA88" s="237"/>
      <c r="CB88" s="287"/>
      <c r="CC88" s="237"/>
      <c r="CD88" s="287"/>
      <c r="CE88" s="237"/>
      <c r="CF88" s="287"/>
      <c r="CG88" s="237"/>
      <c r="CH88" s="287"/>
      <c r="CI88" s="237"/>
      <c r="CJ88" s="287"/>
      <c r="CK88" s="237"/>
      <c r="CL88" s="287"/>
      <c r="CM88" s="237"/>
      <c r="CN88" s="287"/>
      <c r="CO88" s="237"/>
      <c r="CP88" s="287"/>
      <c r="CQ88" s="237"/>
      <c r="CR88" s="287"/>
      <c r="CS88" s="237"/>
      <c r="CT88" s="287"/>
      <c r="CU88" s="237"/>
      <c r="CV88" s="287"/>
      <c r="CW88" s="237"/>
      <c r="CX88" s="287"/>
      <c r="CY88" s="237"/>
      <c r="CZ88" s="287"/>
    </row>
    <row r="89" spans="2:104" ht="18" customHeight="1" x14ac:dyDescent="0.25">
      <c r="B89" s="520"/>
      <c r="C89" s="525"/>
      <c r="D89" s="19" t="s">
        <v>141</v>
      </c>
      <c r="E89" s="237">
        <v>18</v>
      </c>
      <c r="F89" s="287">
        <v>18</v>
      </c>
      <c r="G89" s="237">
        <v>18</v>
      </c>
      <c r="H89" s="287">
        <v>21</v>
      </c>
      <c r="I89" s="237">
        <v>21</v>
      </c>
      <c r="J89" s="287">
        <v>21</v>
      </c>
      <c r="K89" s="237">
        <v>21</v>
      </c>
      <c r="L89" s="287">
        <v>21</v>
      </c>
      <c r="M89" s="237">
        <v>21</v>
      </c>
      <c r="N89" s="287">
        <v>21</v>
      </c>
      <c r="O89" s="237">
        <v>21</v>
      </c>
      <c r="P89" s="287">
        <v>21</v>
      </c>
      <c r="Q89" s="237">
        <v>21</v>
      </c>
      <c r="R89" s="287">
        <v>21</v>
      </c>
      <c r="S89" s="237">
        <v>21</v>
      </c>
      <c r="T89" s="287">
        <v>21</v>
      </c>
      <c r="U89" s="237">
        <v>21</v>
      </c>
      <c r="V89" s="287">
        <v>21</v>
      </c>
      <c r="W89" s="237">
        <v>21</v>
      </c>
      <c r="X89" s="287">
        <v>21</v>
      </c>
      <c r="Y89" s="237">
        <v>21</v>
      </c>
      <c r="Z89" s="287">
        <v>21</v>
      </c>
      <c r="AA89" s="237">
        <v>21</v>
      </c>
      <c r="AB89" s="287">
        <v>21</v>
      </c>
      <c r="AC89" s="237">
        <v>21</v>
      </c>
      <c r="AD89" s="287">
        <v>21</v>
      </c>
      <c r="AE89" s="237">
        <v>21</v>
      </c>
      <c r="AF89" s="287">
        <v>21</v>
      </c>
      <c r="AG89" s="237">
        <v>21</v>
      </c>
      <c r="AH89" s="287">
        <v>21</v>
      </c>
      <c r="AI89" s="237">
        <v>21</v>
      </c>
      <c r="AJ89" s="287">
        <v>21</v>
      </c>
      <c r="AK89" s="237">
        <v>21</v>
      </c>
      <c r="AL89" s="287">
        <v>21</v>
      </c>
      <c r="AM89" s="237"/>
      <c r="AN89" s="287"/>
      <c r="AO89" s="237"/>
      <c r="AP89" s="287"/>
      <c r="AQ89" s="237"/>
      <c r="AR89" s="287"/>
      <c r="AS89" s="237"/>
      <c r="AT89" s="287"/>
      <c r="AU89" s="237">
        <v>18</v>
      </c>
      <c r="AV89" s="287"/>
      <c r="AW89" s="237"/>
      <c r="AX89" s="287"/>
      <c r="AY89" s="237"/>
      <c r="AZ89" s="287"/>
      <c r="BA89" s="237"/>
      <c r="BB89" s="287"/>
      <c r="BC89" s="237"/>
      <c r="BD89" s="287"/>
      <c r="BE89" s="237"/>
      <c r="BF89" s="287"/>
      <c r="BG89" s="237"/>
      <c r="BH89" s="287"/>
      <c r="BI89" s="237"/>
      <c r="BJ89" s="287"/>
      <c r="BK89" s="237"/>
      <c r="BL89" s="287"/>
      <c r="BM89" s="237"/>
      <c r="BN89" s="287"/>
      <c r="BO89" s="237"/>
      <c r="BP89" s="287"/>
      <c r="BQ89" s="237"/>
      <c r="BR89" s="287"/>
      <c r="BS89" s="237"/>
      <c r="BT89" s="287"/>
      <c r="BU89" s="237"/>
      <c r="BV89" s="287"/>
      <c r="BW89" s="237"/>
      <c r="BX89" s="287"/>
      <c r="BY89" s="237"/>
      <c r="BZ89" s="287"/>
      <c r="CA89" s="237"/>
      <c r="CB89" s="287"/>
      <c r="CC89" s="237"/>
      <c r="CD89" s="287"/>
      <c r="CE89" s="237"/>
      <c r="CF89" s="287"/>
      <c r="CG89" s="237"/>
      <c r="CH89" s="287"/>
      <c r="CI89" s="237"/>
      <c r="CJ89" s="287"/>
      <c r="CK89" s="237"/>
      <c r="CL89" s="287"/>
      <c r="CM89" s="237"/>
      <c r="CN89" s="287"/>
      <c r="CO89" s="237"/>
      <c r="CP89" s="287"/>
      <c r="CQ89" s="237"/>
      <c r="CR89" s="287"/>
      <c r="CS89" s="237"/>
      <c r="CT89" s="287"/>
      <c r="CU89" s="237"/>
      <c r="CV89" s="287"/>
      <c r="CW89" s="237"/>
      <c r="CX89" s="287"/>
      <c r="CY89" s="237"/>
      <c r="CZ89" s="287"/>
    </row>
    <row r="90" spans="2:104" ht="18" customHeight="1" x14ac:dyDescent="0.25">
      <c r="B90" s="520"/>
      <c r="C90" s="525"/>
      <c r="D90" s="19" t="s">
        <v>142</v>
      </c>
      <c r="E90" s="237"/>
      <c r="F90" s="287"/>
      <c r="G90" s="237"/>
      <c r="H90" s="287"/>
      <c r="I90" s="237"/>
      <c r="J90" s="287"/>
      <c r="K90" s="237"/>
      <c r="L90" s="287"/>
      <c r="M90" s="237"/>
      <c r="N90" s="287"/>
      <c r="O90" s="237"/>
      <c r="P90" s="287"/>
      <c r="Q90" s="237"/>
      <c r="R90" s="287"/>
      <c r="S90" s="237"/>
      <c r="T90" s="287"/>
      <c r="U90" s="237"/>
      <c r="V90" s="287"/>
      <c r="W90" s="237"/>
      <c r="X90" s="287"/>
      <c r="Y90" s="237"/>
      <c r="Z90" s="287"/>
      <c r="AA90" s="237"/>
      <c r="AB90" s="287"/>
      <c r="AC90" s="237"/>
      <c r="AD90" s="287"/>
      <c r="AE90" s="237"/>
      <c r="AF90" s="287"/>
      <c r="AG90" s="237"/>
      <c r="AH90" s="287"/>
      <c r="AI90" s="237"/>
      <c r="AJ90" s="287"/>
      <c r="AK90" s="237"/>
      <c r="AL90" s="287"/>
      <c r="AM90" s="237"/>
      <c r="AN90" s="287"/>
      <c r="AO90" s="237"/>
      <c r="AP90" s="287"/>
      <c r="AQ90" s="237"/>
      <c r="AR90" s="287"/>
      <c r="AS90" s="237"/>
      <c r="AT90" s="287"/>
      <c r="AU90" s="237"/>
      <c r="AV90" s="287"/>
      <c r="AW90" s="237"/>
      <c r="AX90" s="287"/>
      <c r="AY90" s="237"/>
      <c r="AZ90" s="287"/>
      <c r="BA90" s="237"/>
      <c r="BB90" s="287"/>
      <c r="BC90" s="237"/>
      <c r="BD90" s="287"/>
      <c r="BE90" s="237"/>
      <c r="BF90" s="287"/>
      <c r="BG90" s="237"/>
      <c r="BH90" s="287"/>
      <c r="BI90" s="237"/>
      <c r="BJ90" s="287"/>
      <c r="BK90" s="237"/>
      <c r="BL90" s="287"/>
      <c r="BM90" s="237"/>
      <c r="BN90" s="287"/>
      <c r="BO90" s="237"/>
      <c r="BP90" s="287"/>
      <c r="BQ90" s="237"/>
      <c r="BR90" s="287"/>
      <c r="BS90" s="237"/>
      <c r="BT90" s="287"/>
      <c r="BU90" s="237"/>
      <c r="BV90" s="287"/>
      <c r="BW90" s="237"/>
      <c r="BX90" s="287"/>
      <c r="BY90" s="237"/>
      <c r="BZ90" s="287"/>
      <c r="CA90" s="237"/>
      <c r="CB90" s="287"/>
      <c r="CC90" s="237"/>
      <c r="CD90" s="287"/>
      <c r="CE90" s="237"/>
      <c r="CF90" s="287"/>
      <c r="CG90" s="237"/>
      <c r="CH90" s="287"/>
      <c r="CI90" s="237"/>
      <c r="CJ90" s="287"/>
      <c r="CK90" s="237"/>
      <c r="CL90" s="287"/>
      <c r="CM90" s="237"/>
      <c r="CN90" s="287"/>
      <c r="CO90" s="237"/>
      <c r="CP90" s="287"/>
      <c r="CQ90" s="237"/>
      <c r="CR90" s="287"/>
      <c r="CS90" s="237"/>
      <c r="CT90" s="287"/>
      <c r="CU90" s="237"/>
      <c r="CV90" s="287"/>
      <c r="CW90" s="237"/>
      <c r="CX90" s="287"/>
      <c r="CY90" s="237"/>
      <c r="CZ90" s="287"/>
    </row>
    <row r="91" spans="2:104" ht="18" customHeight="1" x14ac:dyDescent="0.25">
      <c r="B91" s="520"/>
      <c r="C91" s="525"/>
      <c r="D91" s="19" t="s">
        <v>41</v>
      </c>
      <c r="E91" s="237">
        <v>16</v>
      </c>
      <c r="F91" s="287">
        <v>17</v>
      </c>
      <c r="G91" s="237">
        <v>17</v>
      </c>
      <c r="H91" s="287">
        <v>19</v>
      </c>
      <c r="I91" s="237">
        <v>15</v>
      </c>
      <c r="J91" s="287">
        <v>17</v>
      </c>
      <c r="K91" s="237">
        <v>13</v>
      </c>
      <c r="L91" s="287">
        <v>18</v>
      </c>
      <c r="M91" s="237">
        <v>16</v>
      </c>
      <c r="N91" s="287">
        <v>17</v>
      </c>
      <c r="O91" s="237">
        <v>16</v>
      </c>
      <c r="P91" s="287">
        <v>20</v>
      </c>
      <c r="Q91" s="237">
        <v>13</v>
      </c>
      <c r="R91" s="287">
        <v>16</v>
      </c>
      <c r="S91" s="237">
        <v>18</v>
      </c>
      <c r="T91" s="287">
        <v>16</v>
      </c>
      <c r="U91" s="237">
        <v>22</v>
      </c>
      <c r="V91" s="287">
        <v>16</v>
      </c>
      <c r="W91" s="237">
        <v>20</v>
      </c>
      <c r="X91" s="287">
        <v>17</v>
      </c>
      <c r="Y91" s="237">
        <v>17</v>
      </c>
      <c r="Z91" s="287">
        <v>21</v>
      </c>
      <c r="AA91" s="237">
        <v>14</v>
      </c>
      <c r="AB91" s="287">
        <v>13</v>
      </c>
      <c r="AC91" s="237">
        <v>17</v>
      </c>
      <c r="AD91" s="287">
        <v>21</v>
      </c>
      <c r="AE91" s="237">
        <v>19</v>
      </c>
      <c r="AF91" s="287"/>
      <c r="AG91" s="237">
        <v>17</v>
      </c>
      <c r="AH91" s="287">
        <v>20</v>
      </c>
      <c r="AI91" s="237">
        <v>20</v>
      </c>
      <c r="AJ91" s="287">
        <v>23</v>
      </c>
      <c r="AK91" s="237">
        <v>18</v>
      </c>
      <c r="AL91" s="287">
        <v>14</v>
      </c>
      <c r="AM91" s="237">
        <v>16</v>
      </c>
      <c r="AN91" s="287"/>
      <c r="AO91" s="237"/>
      <c r="AP91" s="287">
        <v>15</v>
      </c>
      <c r="AQ91" s="237">
        <v>15</v>
      </c>
      <c r="AR91" s="287">
        <v>16</v>
      </c>
      <c r="AS91" s="237">
        <v>14</v>
      </c>
      <c r="AT91" s="287">
        <v>16</v>
      </c>
      <c r="AU91" s="237">
        <v>18</v>
      </c>
      <c r="AV91" s="287">
        <v>16</v>
      </c>
      <c r="AW91" s="237">
        <v>16</v>
      </c>
      <c r="AX91" s="287">
        <v>16</v>
      </c>
      <c r="AY91" s="237">
        <v>14</v>
      </c>
      <c r="AZ91" s="287">
        <v>15</v>
      </c>
      <c r="BA91" s="237">
        <v>16</v>
      </c>
      <c r="BB91" s="287">
        <v>21</v>
      </c>
      <c r="BC91" s="237">
        <v>20</v>
      </c>
      <c r="BD91" s="287">
        <v>18</v>
      </c>
      <c r="BE91" s="237">
        <v>21</v>
      </c>
      <c r="BF91" s="287"/>
      <c r="BG91" s="237">
        <v>21</v>
      </c>
      <c r="BH91" s="287">
        <v>16</v>
      </c>
      <c r="BI91" s="237">
        <v>20</v>
      </c>
      <c r="BJ91" s="287"/>
      <c r="BK91" s="237"/>
      <c r="BL91" s="287"/>
      <c r="BM91" s="237"/>
      <c r="BN91" s="287"/>
      <c r="BO91" s="237"/>
      <c r="BP91" s="287"/>
      <c r="BQ91" s="237"/>
      <c r="BR91" s="287"/>
      <c r="BS91" s="237"/>
      <c r="BT91" s="287"/>
      <c r="BU91" s="237"/>
      <c r="BV91" s="287"/>
      <c r="BW91" s="237"/>
      <c r="BX91" s="287"/>
      <c r="BY91" s="237"/>
      <c r="BZ91" s="287"/>
      <c r="CA91" s="237"/>
      <c r="CB91" s="287"/>
      <c r="CC91" s="237"/>
      <c r="CD91" s="287"/>
      <c r="CE91" s="237"/>
      <c r="CF91" s="287"/>
      <c r="CG91" s="237"/>
      <c r="CH91" s="287"/>
      <c r="CI91" s="237"/>
      <c r="CJ91" s="287"/>
      <c r="CK91" s="237"/>
      <c r="CL91" s="287"/>
      <c r="CM91" s="237"/>
      <c r="CN91" s="287"/>
      <c r="CO91" s="237"/>
      <c r="CP91" s="287"/>
      <c r="CQ91" s="237"/>
      <c r="CR91" s="287"/>
      <c r="CS91" s="237"/>
      <c r="CT91" s="287"/>
      <c r="CU91" s="237"/>
      <c r="CV91" s="287"/>
      <c r="CW91" s="237"/>
      <c r="CX91" s="287"/>
      <c r="CY91" s="237"/>
      <c r="CZ91" s="287"/>
    </row>
    <row r="92" spans="2:104" ht="18" customHeight="1" x14ac:dyDescent="0.25">
      <c r="B92" s="520"/>
      <c r="C92" s="525"/>
      <c r="D92" s="19" t="s">
        <v>143</v>
      </c>
      <c r="E92" s="237"/>
      <c r="F92" s="287"/>
      <c r="G92" s="237"/>
      <c r="H92" s="287"/>
      <c r="I92" s="237"/>
      <c r="J92" s="287"/>
      <c r="K92" s="237"/>
      <c r="L92" s="287"/>
      <c r="M92" s="237"/>
      <c r="N92" s="287"/>
      <c r="O92" s="237"/>
      <c r="P92" s="287"/>
      <c r="Q92" s="237"/>
      <c r="R92" s="287"/>
      <c r="S92" s="237"/>
      <c r="T92" s="287"/>
      <c r="U92" s="237"/>
      <c r="V92" s="287"/>
      <c r="W92" s="237"/>
      <c r="X92" s="287"/>
      <c r="Y92" s="237"/>
      <c r="Z92" s="287"/>
      <c r="AA92" s="237"/>
      <c r="AB92" s="287"/>
      <c r="AC92" s="237"/>
      <c r="AD92" s="287"/>
      <c r="AE92" s="237"/>
      <c r="AF92" s="287"/>
      <c r="AG92" s="237"/>
      <c r="AH92" s="287"/>
      <c r="AI92" s="237"/>
      <c r="AJ92" s="287"/>
      <c r="AK92" s="237"/>
      <c r="AL92" s="287"/>
      <c r="AM92" s="237"/>
      <c r="AN92" s="287"/>
      <c r="AO92" s="237"/>
      <c r="AP92" s="287"/>
      <c r="AQ92" s="237"/>
      <c r="AR92" s="287"/>
      <c r="AS92" s="237"/>
      <c r="AT92" s="287"/>
      <c r="AU92" s="237"/>
      <c r="AV92" s="287"/>
      <c r="AW92" s="237"/>
      <c r="AX92" s="287"/>
      <c r="AY92" s="237"/>
      <c r="AZ92" s="287"/>
      <c r="BA92" s="237"/>
      <c r="BB92" s="287"/>
      <c r="BC92" s="237"/>
      <c r="BD92" s="287"/>
      <c r="BE92" s="237"/>
      <c r="BF92" s="287"/>
      <c r="BG92" s="237"/>
      <c r="BH92" s="287"/>
      <c r="BI92" s="237"/>
      <c r="BJ92" s="287"/>
      <c r="BK92" s="237"/>
      <c r="BL92" s="287"/>
      <c r="BM92" s="237"/>
      <c r="BN92" s="287"/>
      <c r="BO92" s="237"/>
      <c r="BP92" s="287"/>
      <c r="BQ92" s="237"/>
      <c r="BR92" s="287"/>
      <c r="BS92" s="237"/>
      <c r="BT92" s="287"/>
      <c r="BU92" s="237"/>
      <c r="BV92" s="287"/>
      <c r="BW92" s="237"/>
      <c r="BX92" s="287"/>
      <c r="BY92" s="237"/>
      <c r="BZ92" s="287"/>
      <c r="CA92" s="237"/>
      <c r="CB92" s="287"/>
      <c r="CC92" s="237"/>
      <c r="CD92" s="287"/>
      <c r="CE92" s="237"/>
      <c r="CF92" s="287"/>
      <c r="CG92" s="237"/>
      <c r="CH92" s="287"/>
      <c r="CI92" s="237"/>
      <c r="CJ92" s="287"/>
      <c r="CK92" s="237"/>
      <c r="CL92" s="287"/>
      <c r="CM92" s="237"/>
      <c r="CN92" s="287"/>
      <c r="CO92" s="237"/>
      <c r="CP92" s="287"/>
      <c r="CQ92" s="237"/>
      <c r="CR92" s="287"/>
      <c r="CS92" s="237"/>
      <c r="CT92" s="287"/>
      <c r="CU92" s="237"/>
      <c r="CV92" s="287"/>
      <c r="CW92" s="237"/>
      <c r="CX92" s="287"/>
      <c r="CY92" s="237"/>
      <c r="CZ92" s="287"/>
    </row>
    <row r="93" spans="2:104" ht="18" customHeight="1" x14ac:dyDescent="0.25">
      <c r="B93" s="520"/>
      <c r="C93" s="525"/>
      <c r="D93" s="19" t="s">
        <v>144</v>
      </c>
      <c r="E93" s="237">
        <v>11250000</v>
      </c>
      <c r="F93" s="287">
        <v>13500000</v>
      </c>
      <c r="G93" s="237">
        <v>19000000</v>
      </c>
      <c r="H93" s="287">
        <v>11000000</v>
      </c>
      <c r="I93" s="237">
        <v>12000000</v>
      </c>
      <c r="J93" s="287">
        <v>13000000</v>
      </c>
      <c r="K93" s="237">
        <v>15000000</v>
      </c>
      <c r="L93" s="287">
        <v>12200000</v>
      </c>
      <c r="M93" s="237">
        <v>15000000</v>
      </c>
      <c r="N93" s="287">
        <v>12000000</v>
      </c>
      <c r="O93" s="237">
        <v>10000000</v>
      </c>
      <c r="P93" s="287">
        <v>11850000</v>
      </c>
      <c r="Q93" s="237">
        <v>12000000</v>
      </c>
      <c r="R93" s="287">
        <v>14000000</v>
      </c>
      <c r="S93" s="237">
        <v>11100000</v>
      </c>
      <c r="T93" s="287">
        <v>10000000</v>
      </c>
      <c r="U93" s="237">
        <v>10000000</v>
      </c>
      <c r="V93" s="287">
        <v>10000000</v>
      </c>
      <c r="W93" s="237"/>
      <c r="X93" s="287">
        <v>9000000</v>
      </c>
      <c r="Y93" s="237">
        <v>7000000</v>
      </c>
      <c r="Z93" s="287">
        <v>8000000</v>
      </c>
      <c r="AA93" s="237">
        <v>10000000</v>
      </c>
      <c r="AB93" s="287">
        <v>12000000</v>
      </c>
      <c r="AC93" s="237">
        <v>13500000</v>
      </c>
      <c r="AD93" s="287"/>
      <c r="AE93" s="237">
        <v>20000000</v>
      </c>
      <c r="AF93" s="287"/>
      <c r="AG93" s="237"/>
      <c r="AH93" s="287"/>
      <c r="AI93" s="237"/>
      <c r="AJ93" s="287">
        <v>18000000</v>
      </c>
      <c r="AK93" s="237">
        <v>12000000</v>
      </c>
      <c r="AL93" s="287">
        <v>10000000</v>
      </c>
      <c r="AM93" s="237"/>
      <c r="AN93" s="287"/>
      <c r="AO93" s="237"/>
      <c r="AP93" s="287"/>
      <c r="AQ93" s="237"/>
      <c r="AR93" s="287"/>
      <c r="AS93" s="237"/>
      <c r="AT93" s="287"/>
      <c r="AU93" s="237">
        <v>12500000</v>
      </c>
      <c r="AV93" s="287"/>
      <c r="AW93" s="237"/>
      <c r="AX93" s="287"/>
      <c r="AY93" s="237"/>
      <c r="AZ93" s="287"/>
      <c r="BA93" s="237"/>
      <c r="BB93" s="287"/>
      <c r="BC93" s="237"/>
      <c r="BD93" s="287"/>
      <c r="BE93" s="237"/>
      <c r="BF93" s="287"/>
      <c r="BG93" s="237"/>
      <c r="BH93" s="287"/>
      <c r="BI93" s="237"/>
      <c r="BJ93" s="287"/>
      <c r="BK93" s="237"/>
      <c r="BL93" s="287"/>
      <c r="BM93" s="237"/>
      <c r="BN93" s="287"/>
      <c r="BO93" s="237"/>
      <c r="BP93" s="287"/>
      <c r="BQ93" s="237"/>
      <c r="BR93" s="287"/>
      <c r="BS93" s="237"/>
      <c r="BT93" s="287"/>
      <c r="BU93" s="237"/>
      <c r="BV93" s="287"/>
      <c r="BW93" s="237"/>
      <c r="BX93" s="287"/>
      <c r="BY93" s="237"/>
      <c r="BZ93" s="287"/>
      <c r="CA93" s="237"/>
      <c r="CB93" s="287"/>
      <c r="CC93" s="237"/>
      <c r="CD93" s="287"/>
      <c r="CE93" s="237"/>
      <c r="CF93" s="287"/>
      <c r="CG93" s="237"/>
      <c r="CH93" s="287"/>
      <c r="CI93" s="237"/>
      <c r="CJ93" s="287"/>
      <c r="CK93" s="237"/>
      <c r="CL93" s="287"/>
      <c r="CM93" s="237"/>
      <c r="CN93" s="287"/>
      <c r="CO93" s="237"/>
      <c r="CP93" s="287"/>
      <c r="CQ93" s="237"/>
      <c r="CR93" s="287"/>
      <c r="CS93" s="237"/>
      <c r="CT93" s="287"/>
      <c r="CU93" s="237"/>
      <c r="CV93" s="287"/>
      <c r="CW93" s="237"/>
      <c r="CX93" s="287"/>
      <c r="CY93" s="237"/>
      <c r="CZ93" s="287"/>
    </row>
    <row r="94" spans="2:104" ht="18" customHeight="1" x14ac:dyDescent="0.25">
      <c r="B94" s="520"/>
      <c r="C94" s="525"/>
      <c r="D94" s="19" t="s">
        <v>145</v>
      </c>
      <c r="E94" s="247">
        <v>11250000</v>
      </c>
      <c r="F94" s="288">
        <v>13500000</v>
      </c>
      <c r="G94" s="247">
        <v>19000000</v>
      </c>
      <c r="H94" s="288">
        <v>12800000</v>
      </c>
      <c r="I94" s="247">
        <v>12000000</v>
      </c>
      <c r="J94" s="288">
        <v>13000000</v>
      </c>
      <c r="K94" s="247">
        <v>15000000</v>
      </c>
      <c r="L94" s="288">
        <v>12000000</v>
      </c>
      <c r="M94" s="247">
        <v>10000000</v>
      </c>
      <c r="N94" s="288">
        <v>10000000</v>
      </c>
      <c r="O94" s="247">
        <v>11850000</v>
      </c>
      <c r="P94" s="288">
        <v>11850000</v>
      </c>
      <c r="Q94" s="247">
        <v>10000000</v>
      </c>
      <c r="R94" s="288">
        <v>12000000</v>
      </c>
      <c r="S94" s="247">
        <v>11100000</v>
      </c>
      <c r="T94" s="288">
        <v>13000000</v>
      </c>
      <c r="U94" s="247">
        <v>12000000</v>
      </c>
      <c r="V94" s="288">
        <v>15000000</v>
      </c>
      <c r="W94" s="247"/>
      <c r="X94" s="288">
        <v>13000000</v>
      </c>
      <c r="Y94" s="247">
        <v>17000000</v>
      </c>
      <c r="Z94" s="288">
        <v>14000000</v>
      </c>
      <c r="AA94" s="247">
        <v>15000000</v>
      </c>
      <c r="AB94" s="288">
        <v>15000000</v>
      </c>
      <c r="AC94" s="247">
        <v>13500000</v>
      </c>
      <c r="AD94" s="288"/>
      <c r="AE94" s="247">
        <v>10000000</v>
      </c>
      <c r="AF94" s="288"/>
      <c r="AG94" s="247"/>
      <c r="AH94" s="288"/>
      <c r="AI94" s="247"/>
      <c r="AJ94" s="288">
        <v>11000000</v>
      </c>
      <c r="AK94" s="247">
        <v>15000000</v>
      </c>
      <c r="AL94" s="288">
        <v>18000000</v>
      </c>
      <c r="AM94" s="247"/>
      <c r="AN94" s="288"/>
      <c r="AO94" s="247"/>
      <c r="AP94" s="288"/>
      <c r="AQ94" s="247"/>
      <c r="AR94" s="288"/>
      <c r="AS94" s="247"/>
      <c r="AT94" s="288"/>
      <c r="AU94" s="247">
        <v>12500000</v>
      </c>
      <c r="AV94" s="288"/>
      <c r="AW94" s="247"/>
      <c r="AX94" s="288"/>
      <c r="AY94" s="247"/>
      <c r="AZ94" s="288"/>
      <c r="BA94" s="247"/>
      <c r="BB94" s="288"/>
      <c r="BC94" s="247"/>
      <c r="BD94" s="288"/>
      <c r="BE94" s="247"/>
      <c r="BF94" s="288"/>
      <c r="BG94" s="247"/>
      <c r="BH94" s="288"/>
      <c r="BI94" s="247"/>
      <c r="BJ94" s="288"/>
      <c r="BK94" s="247"/>
      <c r="BL94" s="288"/>
      <c r="BM94" s="237"/>
      <c r="BN94" s="287"/>
      <c r="BO94" s="237"/>
      <c r="BP94" s="287"/>
      <c r="BQ94" s="237"/>
      <c r="BR94" s="287"/>
      <c r="BS94" s="237"/>
      <c r="BT94" s="287"/>
      <c r="BU94" s="237"/>
      <c r="BV94" s="287"/>
      <c r="BW94" s="237"/>
      <c r="BX94" s="287"/>
      <c r="BY94" s="237"/>
      <c r="BZ94" s="287"/>
      <c r="CA94" s="237"/>
      <c r="CB94" s="287"/>
      <c r="CC94" s="237"/>
      <c r="CD94" s="287"/>
      <c r="CE94" s="237"/>
      <c r="CF94" s="287"/>
      <c r="CG94" s="237"/>
      <c r="CH94" s="287"/>
      <c r="CI94" s="237"/>
      <c r="CJ94" s="287"/>
      <c r="CK94" s="237"/>
      <c r="CL94" s="287"/>
      <c r="CM94" s="237"/>
      <c r="CN94" s="287"/>
      <c r="CO94" s="237"/>
      <c r="CP94" s="287"/>
      <c r="CQ94" s="237"/>
      <c r="CR94" s="287"/>
      <c r="CS94" s="237"/>
      <c r="CT94" s="287"/>
      <c r="CU94" s="237"/>
      <c r="CV94" s="287"/>
      <c r="CW94" s="237"/>
      <c r="CX94" s="287"/>
      <c r="CY94" s="237"/>
      <c r="CZ94" s="287"/>
    </row>
    <row r="95" spans="2:104" ht="18" customHeight="1" thickBot="1" x14ac:dyDescent="0.3">
      <c r="B95" s="520"/>
      <c r="C95" s="525"/>
      <c r="D95" s="24" t="s">
        <v>146</v>
      </c>
      <c r="E95" s="248">
        <f>E86/E91</f>
        <v>11250000</v>
      </c>
      <c r="F95" s="289">
        <f t="shared" ref="F95:BM95" si="127">F86/F91</f>
        <v>13529411.764705881</v>
      </c>
      <c r="G95" s="248">
        <f t="shared" si="127"/>
        <v>11176470.588235294</v>
      </c>
      <c r="H95" s="289">
        <f t="shared" si="127"/>
        <v>11578947.368421054</v>
      </c>
      <c r="I95" s="248">
        <f t="shared" si="127"/>
        <v>12000000</v>
      </c>
      <c r="J95" s="289">
        <f t="shared" si="127"/>
        <v>11176470.588235294</v>
      </c>
      <c r="K95" s="248">
        <f t="shared" si="127"/>
        <v>13076923.076923076</v>
      </c>
      <c r="L95" s="289">
        <f t="shared" si="127"/>
        <v>12222222.222222222</v>
      </c>
      <c r="M95" s="248">
        <f t="shared" si="127"/>
        <v>11250000</v>
      </c>
      <c r="N95" s="289">
        <f t="shared" si="127"/>
        <v>11176470.588235294</v>
      </c>
      <c r="O95" s="248">
        <f t="shared" si="127"/>
        <v>11875000</v>
      </c>
      <c r="P95" s="289">
        <f t="shared" si="127"/>
        <v>10000000</v>
      </c>
      <c r="Q95" s="248">
        <f t="shared" si="127"/>
        <v>10384615.384615384</v>
      </c>
      <c r="R95" s="289">
        <f t="shared" si="127"/>
        <v>11875000</v>
      </c>
      <c r="S95" s="248">
        <f t="shared" si="127"/>
        <v>11111111.111111112</v>
      </c>
      <c r="T95" s="289">
        <f t="shared" si="127"/>
        <v>11875000</v>
      </c>
      <c r="U95" s="248">
        <f t="shared" si="127"/>
        <v>10227272.727272727</v>
      </c>
      <c r="V95" s="289">
        <f t="shared" si="127"/>
        <v>11562500</v>
      </c>
      <c r="W95" s="248">
        <f t="shared" si="127"/>
        <v>11250000</v>
      </c>
      <c r="X95" s="289">
        <f t="shared" si="127"/>
        <v>13529411.764705881</v>
      </c>
      <c r="Y95" s="248">
        <f t="shared" si="127"/>
        <v>11176470.588235294</v>
      </c>
      <c r="Z95" s="289">
        <f t="shared" si="127"/>
        <v>11666666.666666666</v>
      </c>
      <c r="AA95" s="248">
        <f t="shared" si="127"/>
        <v>12857142.857142856</v>
      </c>
      <c r="AB95" s="289">
        <f t="shared" si="127"/>
        <v>13076923.076923076</v>
      </c>
      <c r="AC95" s="248">
        <f t="shared" si="127"/>
        <v>13500000</v>
      </c>
      <c r="AD95" s="289">
        <f t="shared" si="127"/>
        <v>11904761.904761905</v>
      </c>
      <c r="AE95" s="248">
        <f t="shared" si="127"/>
        <v>15000000</v>
      </c>
      <c r="AF95" s="289" t="e">
        <f t="shared" si="127"/>
        <v>#DIV/0!</v>
      </c>
      <c r="AG95" s="248">
        <f t="shared" si="127"/>
        <v>13235294.117647059</v>
      </c>
      <c r="AH95" s="289">
        <f t="shared" si="127"/>
        <v>14500000</v>
      </c>
      <c r="AI95" s="248">
        <f t="shared" si="127"/>
        <v>13250000</v>
      </c>
      <c r="AJ95" s="289">
        <f t="shared" si="127"/>
        <v>13043478.260869564</v>
      </c>
      <c r="AK95" s="248">
        <f t="shared" si="127"/>
        <v>13055555.555555556</v>
      </c>
      <c r="AL95" s="289">
        <f t="shared" si="127"/>
        <v>18214285.714285713</v>
      </c>
      <c r="AM95" s="248">
        <f t="shared" si="127"/>
        <v>19375000</v>
      </c>
      <c r="AN95" s="289" t="e">
        <f t="shared" si="127"/>
        <v>#DIV/0!</v>
      </c>
      <c r="AO95" s="248" t="e">
        <f t="shared" si="127"/>
        <v>#DIV/0!</v>
      </c>
      <c r="AP95" s="289">
        <f t="shared" si="127"/>
        <v>14333333.333333334</v>
      </c>
      <c r="AQ95" s="248">
        <f t="shared" si="127"/>
        <v>12333333.333333334</v>
      </c>
      <c r="AR95" s="289">
        <f t="shared" si="127"/>
        <v>11250000</v>
      </c>
      <c r="AS95" s="248">
        <f t="shared" si="127"/>
        <v>14285714.285714285</v>
      </c>
      <c r="AT95" s="289">
        <f t="shared" si="127"/>
        <v>14062500</v>
      </c>
      <c r="AU95" s="248">
        <f t="shared" si="127"/>
        <v>13888888.888888888</v>
      </c>
      <c r="AV95" s="289">
        <f t="shared" si="127"/>
        <v>13125000</v>
      </c>
      <c r="AW95" s="248">
        <f t="shared" si="127"/>
        <v>13437500</v>
      </c>
      <c r="AX95" s="289">
        <f t="shared" si="127"/>
        <v>14062500</v>
      </c>
      <c r="AY95" s="248">
        <f t="shared" si="127"/>
        <v>14285714.285714285</v>
      </c>
      <c r="AZ95" s="289">
        <f t="shared" si="127"/>
        <v>13333333.333333334</v>
      </c>
      <c r="BA95" s="248">
        <f t="shared" si="127"/>
        <v>14062500</v>
      </c>
      <c r="BB95" s="289">
        <f t="shared" si="127"/>
        <v>13095238.095238095</v>
      </c>
      <c r="BC95" s="248">
        <f t="shared" si="127"/>
        <v>13000000</v>
      </c>
      <c r="BD95" s="289">
        <f t="shared" si="127"/>
        <v>13055555.555555556</v>
      </c>
      <c r="BE95" s="248">
        <f t="shared" si="127"/>
        <v>12142857.142857144</v>
      </c>
      <c r="BF95" s="289" t="e">
        <f t="shared" si="127"/>
        <v>#DIV/0!</v>
      </c>
      <c r="BG95" s="248">
        <f t="shared" si="127"/>
        <v>12142857.142857144</v>
      </c>
      <c r="BH95" s="289">
        <f t="shared" si="127"/>
        <v>15000000</v>
      </c>
      <c r="BI95" s="248">
        <f t="shared" si="127"/>
        <v>10000000</v>
      </c>
      <c r="BJ95" s="289" t="e">
        <f t="shared" si="127"/>
        <v>#DIV/0!</v>
      </c>
      <c r="BK95" s="248" t="e">
        <f t="shared" si="127"/>
        <v>#DIV/0!</v>
      </c>
      <c r="BL95" s="289" t="e">
        <f t="shared" si="127"/>
        <v>#DIV/0!</v>
      </c>
      <c r="BM95" s="248" t="e">
        <f t="shared" si="127"/>
        <v>#DIV/0!</v>
      </c>
      <c r="BN95" s="289" t="e">
        <f t="shared" ref="BN95:CZ95" si="128">BN86/BN91</f>
        <v>#DIV/0!</v>
      </c>
      <c r="BO95" s="248" t="e">
        <f t="shared" si="128"/>
        <v>#DIV/0!</v>
      </c>
      <c r="BP95" s="289" t="e">
        <f t="shared" si="128"/>
        <v>#DIV/0!</v>
      </c>
      <c r="BQ95" s="248" t="e">
        <f t="shared" si="128"/>
        <v>#DIV/0!</v>
      </c>
      <c r="BR95" s="289" t="e">
        <f t="shared" si="128"/>
        <v>#DIV/0!</v>
      </c>
      <c r="BS95" s="248" t="e">
        <f t="shared" si="128"/>
        <v>#DIV/0!</v>
      </c>
      <c r="BT95" s="289" t="e">
        <f t="shared" si="128"/>
        <v>#DIV/0!</v>
      </c>
      <c r="BU95" s="248" t="e">
        <f t="shared" si="128"/>
        <v>#DIV/0!</v>
      </c>
      <c r="BV95" s="289" t="e">
        <f t="shared" si="128"/>
        <v>#DIV/0!</v>
      </c>
      <c r="BW95" s="248" t="e">
        <f t="shared" si="128"/>
        <v>#DIV/0!</v>
      </c>
      <c r="BX95" s="289" t="e">
        <f t="shared" si="128"/>
        <v>#DIV/0!</v>
      </c>
      <c r="BY95" s="248" t="e">
        <f t="shared" si="128"/>
        <v>#DIV/0!</v>
      </c>
      <c r="BZ95" s="289" t="e">
        <f t="shared" si="128"/>
        <v>#DIV/0!</v>
      </c>
      <c r="CA95" s="248" t="e">
        <f t="shared" si="128"/>
        <v>#DIV/0!</v>
      </c>
      <c r="CB95" s="289" t="e">
        <f t="shared" si="128"/>
        <v>#DIV/0!</v>
      </c>
      <c r="CC95" s="248" t="e">
        <f t="shared" si="128"/>
        <v>#DIV/0!</v>
      </c>
      <c r="CD95" s="289" t="e">
        <f t="shared" si="128"/>
        <v>#DIV/0!</v>
      </c>
      <c r="CE95" s="248" t="e">
        <f t="shared" si="128"/>
        <v>#DIV/0!</v>
      </c>
      <c r="CF95" s="289" t="e">
        <f t="shared" si="128"/>
        <v>#DIV/0!</v>
      </c>
      <c r="CG95" s="248" t="e">
        <f t="shared" si="128"/>
        <v>#DIV/0!</v>
      </c>
      <c r="CH95" s="289" t="e">
        <f t="shared" si="128"/>
        <v>#DIV/0!</v>
      </c>
      <c r="CI95" s="248" t="e">
        <f t="shared" si="128"/>
        <v>#DIV/0!</v>
      </c>
      <c r="CJ95" s="289" t="e">
        <f t="shared" si="128"/>
        <v>#DIV/0!</v>
      </c>
      <c r="CK95" s="248" t="e">
        <f t="shared" si="128"/>
        <v>#DIV/0!</v>
      </c>
      <c r="CL95" s="289" t="e">
        <f t="shared" si="128"/>
        <v>#DIV/0!</v>
      </c>
      <c r="CM95" s="248" t="e">
        <f t="shared" si="128"/>
        <v>#DIV/0!</v>
      </c>
      <c r="CN95" s="289" t="e">
        <f t="shared" si="128"/>
        <v>#DIV/0!</v>
      </c>
      <c r="CO95" s="248" t="e">
        <f t="shared" si="128"/>
        <v>#DIV/0!</v>
      </c>
      <c r="CP95" s="289" t="e">
        <f t="shared" si="128"/>
        <v>#DIV/0!</v>
      </c>
      <c r="CQ95" s="248" t="e">
        <f t="shared" si="128"/>
        <v>#DIV/0!</v>
      </c>
      <c r="CR95" s="289" t="e">
        <f t="shared" si="128"/>
        <v>#DIV/0!</v>
      </c>
      <c r="CS95" s="248" t="e">
        <f t="shared" si="128"/>
        <v>#DIV/0!</v>
      </c>
      <c r="CT95" s="289" t="e">
        <f t="shared" si="128"/>
        <v>#DIV/0!</v>
      </c>
      <c r="CU95" s="248" t="e">
        <f t="shared" si="128"/>
        <v>#DIV/0!</v>
      </c>
      <c r="CV95" s="289" t="e">
        <f t="shared" si="128"/>
        <v>#DIV/0!</v>
      </c>
      <c r="CW95" s="248" t="e">
        <f t="shared" si="128"/>
        <v>#DIV/0!</v>
      </c>
      <c r="CX95" s="289" t="e">
        <f t="shared" si="128"/>
        <v>#DIV/0!</v>
      </c>
      <c r="CY95" s="248" t="e">
        <f t="shared" si="128"/>
        <v>#DIV/0!</v>
      </c>
      <c r="CZ95" s="289" t="e">
        <f t="shared" si="128"/>
        <v>#DIV/0!</v>
      </c>
    </row>
    <row r="96" spans="2:104" ht="18" customHeight="1" x14ac:dyDescent="0.25">
      <c r="B96" s="520"/>
      <c r="C96" s="525"/>
      <c r="D96" s="249" t="s">
        <v>293</v>
      </c>
      <c r="E96" s="251"/>
      <c r="F96" s="251" t="s">
        <v>929</v>
      </c>
      <c r="G96" s="251" t="s">
        <v>929</v>
      </c>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row>
    <row r="97" spans="2:104" ht="18" customHeight="1" x14ac:dyDescent="0.25">
      <c r="B97" s="520"/>
      <c r="C97" s="525"/>
      <c r="D97" s="250" t="s">
        <v>294</v>
      </c>
      <c r="E97" s="251"/>
      <c r="F97" s="251">
        <v>89</v>
      </c>
      <c r="G97" s="251">
        <v>82</v>
      </c>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row>
    <row r="98" spans="2:104" ht="18" customHeight="1" x14ac:dyDescent="0.25">
      <c r="B98" s="520"/>
      <c r="C98" s="525"/>
      <c r="D98" s="250" t="s">
        <v>147</v>
      </c>
      <c r="E98" s="251"/>
      <c r="F98" s="290"/>
      <c r="G98" s="251"/>
      <c r="H98" s="290"/>
      <c r="I98" s="251"/>
      <c r="J98" s="290"/>
      <c r="K98" s="251"/>
      <c r="L98" s="290"/>
      <c r="M98" s="251"/>
      <c r="N98" s="290"/>
      <c r="O98" s="251"/>
      <c r="P98" s="290"/>
      <c r="Q98" s="251"/>
      <c r="R98" s="290"/>
      <c r="S98" s="251"/>
      <c r="T98" s="290"/>
      <c r="U98" s="251"/>
      <c r="V98" s="290"/>
      <c r="W98" s="251"/>
      <c r="X98" s="290"/>
      <c r="Y98" s="251"/>
      <c r="Z98" s="290"/>
      <c r="AA98" s="251"/>
      <c r="AB98" s="290"/>
      <c r="AC98" s="251"/>
      <c r="AD98" s="290"/>
      <c r="AE98" s="251"/>
      <c r="AF98" s="290"/>
      <c r="AG98" s="251"/>
      <c r="AH98" s="290"/>
      <c r="AI98" s="251"/>
      <c r="AJ98" s="290"/>
      <c r="AK98" s="251"/>
      <c r="AL98" s="290"/>
      <c r="AM98" s="251"/>
      <c r="AN98" s="290"/>
      <c r="AO98" s="251"/>
      <c r="AP98" s="290"/>
      <c r="AQ98" s="251"/>
      <c r="AR98" s="290"/>
      <c r="AS98" s="251"/>
      <c r="AT98" s="290"/>
      <c r="AU98" s="251"/>
      <c r="AV98" s="290"/>
      <c r="AW98" s="251"/>
      <c r="AX98" s="290"/>
      <c r="AY98" s="251"/>
      <c r="AZ98" s="290"/>
      <c r="BA98" s="251"/>
      <c r="BB98" s="290"/>
      <c r="BC98" s="251"/>
      <c r="BD98" s="290"/>
      <c r="BE98" s="251"/>
      <c r="BF98" s="290"/>
      <c r="BG98" s="251"/>
      <c r="BH98" s="290"/>
      <c r="BI98" s="251"/>
      <c r="BJ98" s="290"/>
      <c r="BK98" s="251"/>
      <c r="BL98" s="290"/>
      <c r="BM98" s="251"/>
      <c r="BN98" s="290"/>
      <c r="BO98" s="251"/>
      <c r="BP98" s="290"/>
      <c r="BQ98" s="251"/>
      <c r="BR98" s="290"/>
      <c r="BS98" s="251"/>
      <c r="BT98" s="290"/>
      <c r="BU98" s="251"/>
      <c r="BV98" s="290"/>
      <c r="BW98" s="251"/>
      <c r="BX98" s="290"/>
      <c r="BY98" s="251"/>
      <c r="BZ98" s="290"/>
      <c r="CA98" s="251"/>
      <c r="CB98" s="290"/>
      <c r="CC98" s="251"/>
      <c r="CD98" s="290"/>
      <c r="CE98" s="251"/>
      <c r="CF98" s="290"/>
      <c r="CG98" s="251"/>
      <c r="CH98" s="290"/>
      <c r="CI98" s="251"/>
      <c r="CJ98" s="290"/>
      <c r="CK98" s="251"/>
      <c r="CL98" s="290"/>
      <c r="CM98" s="251"/>
      <c r="CN98" s="290"/>
      <c r="CO98" s="251"/>
      <c r="CP98" s="290"/>
      <c r="CQ98" s="251"/>
      <c r="CR98" s="290"/>
      <c r="CS98" s="251"/>
      <c r="CT98" s="290"/>
      <c r="CU98" s="251"/>
      <c r="CV98" s="290"/>
      <c r="CW98" s="251"/>
      <c r="CX98" s="290"/>
      <c r="CY98" s="251"/>
      <c r="CZ98" s="290"/>
    </row>
    <row r="99" spans="2:104" ht="18" customHeight="1" x14ac:dyDescent="0.25">
      <c r="B99" s="520"/>
      <c r="C99" s="525"/>
      <c r="D99" s="250" t="s">
        <v>36</v>
      </c>
      <c r="E99" s="251"/>
      <c r="F99" s="290">
        <v>500000000</v>
      </c>
      <c r="G99" s="251">
        <v>400000000</v>
      </c>
      <c r="H99" s="290"/>
      <c r="I99" s="251"/>
      <c r="J99" s="290"/>
      <c r="K99" s="251"/>
      <c r="L99" s="290"/>
      <c r="M99" s="251"/>
      <c r="N99" s="290"/>
      <c r="O99" s="251"/>
      <c r="P99" s="290"/>
      <c r="Q99" s="251"/>
      <c r="R99" s="290"/>
      <c r="S99" s="251"/>
      <c r="T99" s="290"/>
      <c r="U99" s="251"/>
      <c r="V99" s="290"/>
      <c r="W99" s="251"/>
      <c r="X99" s="290"/>
      <c r="Y99" s="251"/>
      <c r="Z99" s="290"/>
      <c r="AA99" s="251"/>
      <c r="AB99" s="290"/>
      <c r="AC99" s="251"/>
      <c r="AD99" s="290"/>
      <c r="AE99" s="251"/>
      <c r="AF99" s="290"/>
      <c r="AG99" s="251"/>
      <c r="AH99" s="290"/>
      <c r="AI99" s="251"/>
      <c r="AJ99" s="290"/>
      <c r="AK99" s="251"/>
      <c r="AL99" s="290"/>
      <c r="AM99" s="251"/>
      <c r="AN99" s="290"/>
      <c r="AO99" s="251"/>
      <c r="AP99" s="290"/>
      <c r="AQ99" s="251"/>
      <c r="AR99" s="290"/>
      <c r="AS99" s="251"/>
      <c r="AT99" s="290"/>
      <c r="AU99" s="251"/>
      <c r="AV99" s="290"/>
      <c r="AW99" s="251"/>
      <c r="AX99" s="290"/>
      <c r="AY99" s="251"/>
      <c r="AZ99" s="290"/>
      <c r="BA99" s="251"/>
      <c r="BB99" s="290"/>
      <c r="BC99" s="251"/>
      <c r="BD99" s="290"/>
      <c r="BE99" s="251"/>
      <c r="BF99" s="290"/>
      <c r="BG99" s="251"/>
      <c r="BH99" s="290"/>
      <c r="BI99" s="251"/>
      <c r="BJ99" s="290"/>
      <c r="BK99" s="251"/>
      <c r="BL99" s="290"/>
      <c r="BM99" s="251"/>
      <c r="BN99" s="290"/>
      <c r="BO99" s="251"/>
      <c r="BP99" s="290"/>
      <c r="BQ99" s="251"/>
      <c r="BR99" s="290"/>
      <c r="BS99" s="251"/>
      <c r="BT99" s="290"/>
      <c r="BU99" s="251"/>
      <c r="BV99" s="290"/>
      <c r="BW99" s="251"/>
      <c r="BX99" s="290"/>
      <c r="BY99" s="251"/>
      <c r="BZ99" s="290"/>
      <c r="CA99" s="251"/>
      <c r="CB99" s="290"/>
      <c r="CC99" s="251"/>
      <c r="CD99" s="290"/>
      <c r="CE99" s="251"/>
      <c r="CF99" s="290"/>
      <c r="CG99" s="251"/>
      <c r="CH99" s="290"/>
      <c r="CI99" s="251"/>
      <c r="CJ99" s="290"/>
      <c r="CK99" s="251"/>
      <c r="CL99" s="290"/>
      <c r="CM99" s="251"/>
      <c r="CN99" s="290"/>
      <c r="CO99" s="251"/>
      <c r="CP99" s="290"/>
      <c r="CQ99" s="251"/>
      <c r="CR99" s="290"/>
      <c r="CS99" s="251"/>
      <c r="CT99" s="290"/>
      <c r="CU99" s="251"/>
      <c r="CV99" s="290"/>
      <c r="CW99" s="251"/>
      <c r="CX99" s="290"/>
      <c r="CY99" s="251"/>
      <c r="CZ99" s="290"/>
    </row>
    <row r="100" spans="2:104" ht="18" customHeight="1" x14ac:dyDescent="0.25">
      <c r="B100" s="520"/>
      <c r="C100" s="525"/>
      <c r="D100" s="250" t="s">
        <v>148</v>
      </c>
      <c r="E100" s="251"/>
      <c r="F100" s="290">
        <v>18</v>
      </c>
      <c r="G100" s="251">
        <v>18</v>
      </c>
      <c r="H100" s="290"/>
      <c r="I100" s="251"/>
      <c r="J100" s="290"/>
      <c r="K100" s="251"/>
      <c r="L100" s="290"/>
      <c r="M100" s="251"/>
      <c r="N100" s="290"/>
      <c r="O100" s="251"/>
      <c r="P100" s="290"/>
      <c r="Q100" s="251"/>
      <c r="R100" s="290"/>
      <c r="S100" s="251"/>
      <c r="T100" s="290"/>
      <c r="U100" s="251"/>
      <c r="V100" s="290"/>
      <c r="W100" s="251"/>
      <c r="X100" s="290"/>
      <c r="Y100" s="251"/>
      <c r="Z100" s="290"/>
      <c r="AA100" s="251"/>
      <c r="AB100" s="290"/>
      <c r="AC100" s="251"/>
      <c r="AD100" s="290"/>
      <c r="AE100" s="251"/>
      <c r="AF100" s="290"/>
      <c r="AG100" s="251"/>
      <c r="AH100" s="290"/>
      <c r="AI100" s="251"/>
      <c r="AJ100" s="290"/>
      <c r="AK100" s="251"/>
      <c r="AL100" s="290"/>
      <c r="AM100" s="251"/>
      <c r="AN100" s="290"/>
      <c r="AO100" s="251"/>
      <c r="AP100" s="290"/>
      <c r="AQ100" s="251"/>
      <c r="AR100" s="290"/>
      <c r="AS100" s="251"/>
      <c r="AT100" s="290"/>
      <c r="AU100" s="251"/>
      <c r="AV100" s="290"/>
      <c r="AW100" s="251"/>
      <c r="AX100" s="290"/>
      <c r="AY100" s="251"/>
      <c r="AZ100" s="290"/>
      <c r="BA100" s="251"/>
      <c r="BB100" s="290"/>
      <c r="BC100" s="251"/>
      <c r="BD100" s="290"/>
      <c r="BE100" s="251"/>
      <c r="BF100" s="290"/>
      <c r="BG100" s="251"/>
      <c r="BH100" s="290"/>
      <c r="BI100" s="251"/>
      <c r="BJ100" s="290"/>
      <c r="BK100" s="251"/>
      <c r="BL100" s="290"/>
      <c r="BM100" s="251"/>
      <c r="BN100" s="290"/>
      <c r="BO100" s="251"/>
      <c r="BP100" s="290"/>
      <c r="BQ100" s="251"/>
      <c r="BR100" s="290"/>
      <c r="BS100" s="251"/>
      <c r="BT100" s="290"/>
      <c r="BU100" s="251"/>
      <c r="BV100" s="290"/>
      <c r="BW100" s="251"/>
      <c r="BX100" s="290"/>
      <c r="BY100" s="251"/>
      <c r="BZ100" s="290"/>
      <c r="CA100" s="251"/>
      <c r="CB100" s="290"/>
      <c r="CC100" s="251"/>
      <c r="CD100" s="290"/>
      <c r="CE100" s="251"/>
      <c r="CF100" s="290"/>
      <c r="CG100" s="251"/>
      <c r="CH100" s="290"/>
      <c r="CI100" s="251"/>
      <c r="CJ100" s="290"/>
      <c r="CK100" s="251"/>
      <c r="CL100" s="290"/>
      <c r="CM100" s="251"/>
      <c r="CN100" s="290"/>
      <c r="CO100" s="251"/>
      <c r="CP100" s="290"/>
      <c r="CQ100" s="251"/>
      <c r="CR100" s="290"/>
      <c r="CS100" s="251"/>
      <c r="CT100" s="290"/>
      <c r="CU100" s="251"/>
      <c r="CV100" s="290"/>
      <c r="CW100" s="251"/>
      <c r="CX100" s="290"/>
      <c r="CY100" s="251"/>
      <c r="CZ100" s="290"/>
    </row>
    <row r="101" spans="2:104" ht="18" customHeight="1" x14ac:dyDescent="0.25">
      <c r="B101" s="520"/>
      <c r="C101" s="525"/>
      <c r="D101" s="250" t="s">
        <v>149</v>
      </c>
      <c r="E101" s="251"/>
      <c r="F101" s="290"/>
      <c r="G101" s="251"/>
      <c r="H101" s="290"/>
      <c r="I101" s="251"/>
      <c r="J101" s="290"/>
      <c r="K101" s="251"/>
      <c r="L101" s="290"/>
      <c r="M101" s="251"/>
      <c r="N101" s="290"/>
      <c r="O101" s="251"/>
      <c r="P101" s="290"/>
      <c r="Q101" s="251"/>
      <c r="R101" s="290"/>
      <c r="S101" s="251"/>
      <c r="T101" s="290"/>
      <c r="U101" s="251"/>
      <c r="V101" s="290"/>
      <c r="W101" s="251"/>
      <c r="X101" s="290"/>
      <c r="Y101" s="251"/>
      <c r="Z101" s="290"/>
      <c r="AA101" s="251"/>
      <c r="AB101" s="290"/>
      <c r="AC101" s="251"/>
      <c r="AD101" s="290"/>
      <c r="AE101" s="251"/>
      <c r="AF101" s="290"/>
      <c r="AG101" s="251"/>
      <c r="AH101" s="290"/>
      <c r="AI101" s="251"/>
      <c r="AJ101" s="290"/>
      <c r="AK101" s="251"/>
      <c r="AL101" s="290"/>
      <c r="AM101" s="251"/>
      <c r="AN101" s="290"/>
      <c r="AO101" s="251"/>
      <c r="AP101" s="290"/>
      <c r="AQ101" s="251"/>
      <c r="AR101" s="290"/>
      <c r="AS101" s="251"/>
      <c r="AT101" s="290"/>
      <c r="AU101" s="251"/>
      <c r="AV101" s="290"/>
      <c r="AW101" s="251"/>
      <c r="AX101" s="290"/>
      <c r="AY101" s="251"/>
      <c r="AZ101" s="290"/>
      <c r="BA101" s="251"/>
      <c r="BB101" s="290"/>
      <c r="BC101" s="251"/>
      <c r="BD101" s="290"/>
      <c r="BE101" s="251"/>
      <c r="BF101" s="290"/>
      <c r="BG101" s="251"/>
      <c r="BH101" s="290"/>
      <c r="BI101" s="251"/>
      <c r="BJ101" s="290"/>
      <c r="BK101" s="251"/>
      <c r="BL101" s="290"/>
      <c r="BM101" s="251"/>
      <c r="BN101" s="290"/>
      <c r="BO101" s="251"/>
      <c r="BP101" s="290"/>
      <c r="BQ101" s="251"/>
      <c r="BR101" s="290"/>
      <c r="BS101" s="251"/>
      <c r="BT101" s="290"/>
      <c r="BU101" s="251"/>
      <c r="BV101" s="290"/>
      <c r="BW101" s="251"/>
      <c r="BX101" s="290"/>
      <c r="BY101" s="251"/>
      <c r="BZ101" s="290"/>
      <c r="CA101" s="251"/>
      <c r="CB101" s="290"/>
      <c r="CC101" s="251"/>
      <c r="CD101" s="290"/>
      <c r="CE101" s="251"/>
      <c r="CF101" s="290"/>
      <c r="CG101" s="251"/>
      <c r="CH101" s="290"/>
      <c r="CI101" s="251"/>
      <c r="CJ101" s="290"/>
      <c r="CK101" s="251"/>
      <c r="CL101" s="290"/>
      <c r="CM101" s="251"/>
      <c r="CN101" s="290"/>
      <c r="CO101" s="251"/>
      <c r="CP101" s="290"/>
      <c r="CQ101" s="251"/>
      <c r="CR101" s="290"/>
      <c r="CS101" s="251"/>
      <c r="CT101" s="290"/>
      <c r="CU101" s="251"/>
      <c r="CV101" s="290"/>
      <c r="CW101" s="251"/>
      <c r="CX101" s="290"/>
      <c r="CY101" s="251"/>
      <c r="CZ101" s="290"/>
    </row>
    <row r="102" spans="2:104" ht="18" customHeight="1" x14ac:dyDescent="0.25">
      <c r="B102" s="520"/>
      <c r="C102" s="525"/>
      <c r="D102" s="250" t="s">
        <v>150</v>
      </c>
      <c r="E102" s="251"/>
      <c r="F102" s="290"/>
      <c r="G102" s="251"/>
      <c r="H102" s="290"/>
      <c r="I102" s="251"/>
      <c r="J102" s="290"/>
      <c r="K102" s="251"/>
      <c r="L102" s="290"/>
      <c r="M102" s="251"/>
      <c r="N102" s="290"/>
      <c r="O102" s="251"/>
      <c r="P102" s="290"/>
      <c r="Q102" s="251"/>
      <c r="R102" s="290"/>
      <c r="S102" s="251"/>
      <c r="T102" s="290"/>
      <c r="U102" s="251"/>
      <c r="V102" s="290"/>
      <c r="W102" s="251"/>
      <c r="X102" s="290"/>
      <c r="Y102" s="251"/>
      <c r="Z102" s="290"/>
      <c r="AA102" s="251"/>
      <c r="AB102" s="290"/>
      <c r="AC102" s="251"/>
      <c r="AD102" s="290"/>
      <c r="AE102" s="251"/>
      <c r="AF102" s="290"/>
      <c r="AG102" s="251"/>
      <c r="AH102" s="290"/>
      <c r="AI102" s="251"/>
      <c r="AJ102" s="290"/>
      <c r="AK102" s="251"/>
      <c r="AL102" s="290"/>
      <c r="AM102" s="251"/>
      <c r="AN102" s="290"/>
      <c r="AO102" s="251"/>
      <c r="AP102" s="290"/>
      <c r="AQ102" s="251"/>
      <c r="AR102" s="290"/>
      <c r="AS102" s="251"/>
      <c r="AT102" s="290"/>
      <c r="AU102" s="251"/>
      <c r="AV102" s="290"/>
      <c r="AW102" s="251"/>
      <c r="AX102" s="290"/>
      <c r="AY102" s="251"/>
      <c r="AZ102" s="290"/>
      <c r="BA102" s="251"/>
      <c r="BB102" s="290"/>
      <c r="BC102" s="251"/>
      <c r="BD102" s="290"/>
      <c r="BE102" s="251"/>
      <c r="BF102" s="290"/>
      <c r="BG102" s="251"/>
      <c r="BH102" s="290"/>
      <c r="BI102" s="251"/>
      <c r="BJ102" s="290"/>
      <c r="BK102" s="251"/>
      <c r="BL102" s="290"/>
      <c r="BM102" s="251"/>
      <c r="BN102" s="290"/>
      <c r="BO102" s="251"/>
      <c r="BP102" s="290"/>
      <c r="BQ102" s="251"/>
      <c r="BR102" s="290"/>
      <c r="BS102" s="251"/>
      <c r="BT102" s="290"/>
      <c r="BU102" s="251"/>
      <c r="BV102" s="290"/>
      <c r="BW102" s="251"/>
      <c r="BX102" s="290"/>
      <c r="BY102" s="251"/>
      <c r="BZ102" s="290"/>
      <c r="CA102" s="251"/>
      <c r="CB102" s="290"/>
      <c r="CC102" s="251"/>
      <c r="CD102" s="290"/>
      <c r="CE102" s="251"/>
      <c r="CF102" s="290"/>
      <c r="CG102" s="251"/>
      <c r="CH102" s="290"/>
      <c r="CI102" s="251"/>
      <c r="CJ102" s="290"/>
      <c r="CK102" s="251"/>
      <c r="CL102" s="290"/>
      <c r="CM102" s="251"/>
      <c r="CN102" s="290"/>
      <c r="CO102" s="251"/>
      <c r="CP102" s="290"/>
      <c r="CQ102" s="251"/>
      <c r="CR102" s="290"/>
      <c r="CS102" s="251"/>
      <c r="CT102" s="290"/>
      <c r="CU102" s="251"/>
      <c r="CV102" s="290"/>
      <c r="CW102" s="251"/>
      <c r="CX102" s="290"/>
      <c r="CY102" s="251"/>
      <c r="CZ102" s="290"/>
    </row>
    <row r="103" spans="2:104" ht="18" customHeight="1" x14ac:dyDescent="0.25">
      <c r="B103" s="520"/>
      <c r="C103" s="525"/>
      <c r="D103" s="250" t="s">
        <v>142</v>
      </c>
      <c r="E103" s="251"/>
      <c r="F103" s="290"/>
      <c r="G103" s="251"/>
      <c r="H103" s="290"/>
      <c r="I103" s="251"/>
      <c r="J103" s="290"/>
      <c r="K103" s="251"/>
      <c r="L103" s="290"/>
      <c r="M103" s="251"/>
      <c r="N103" s="290"/>
      <c r="O103" s="251"/>
      <c r="P103" s="290"/>
      <c r="Q103" s="251"/>
      <c r="R103" s="290"/>
      <c r="S103" s="251"/>
      <c r="T103" s="290"/>
      <c r="U103" s="251"/>
      <c r="V103" s="290"/>
      <c r="W103" s="251"/>
      <c r="X103" s="290"/>
      <c r="Y103" s="251"/>
      <c r="Z103" s="290"/>
      <c r="AA103" s="251"/>
      <c r="AB103" s="290"/>
      <c r="AC103" s="251"/>
      <c r="AD103" s="290"/>
      <c r="AE103" s="251"/>
      <c r="AF103" s="290"/>
      <c r="AG103" s="251"/>
      <c r="AH103" s="290"/>
      <c r="AI103" s="251"/>
      <c r="AJ103" s="290"/>
      <c r="AK103" s="251"/>
      <c r="AL103" s="290"/>
      <c r="AM103" s="251"/>
      <c r="AN103" s="290"/>
      <c r="AO103" s="251"/>
      <c r="AP103" s="290"/>
      <c r="AQ103" s="251"/>
      <c r="AR103" s="290"/>
      <c r="AS103" s="251"/>
      <c r="AT103" s="290"/>
      <c r="AU103" s="251"/>
      <c r="AV103" s="290"/>
      <c r="AW103" s="251"/>
      <c r="AX103" s="290"/>
      <c r="AY103" s="251"/>
      <c r="AZ103" s="290"/>
      <c r="BA103" s="251"/>
      <c r="BB103" s="290"/>
      <c r="BC103" s="251"/>
      <c r="BD103" s="290"/>
      <c r="BE103" s="251"/>
      <c r="BF103" s="290"/>
      <c r="BG103" s="251"/>
      <c r="BH103" s="290"/>
      <c r="BI103" s="251"/>
      <c r="BJ103" s="290"/>
      <c r="BK103" s="251"/>
      <c r="BL103" s="290"/>
      <c r="BM103" s="251"/>
      <c r="BN103" s="290"/>
      <c r="BO103" s="251"/>
      <c r="BP103" s="290"/>
      <c r="BQ103" s="251"/>
      <c r="BR103" s="290"/>
      <c r="BS103" s="251"/>
      <c r="BT103" s="290"/>
      <c r="BU103" s="251"/>
      <c r="BV103" s="290"/>
      <c r="BW103" s="251"/>
      <c r="BX103" s="290"/>
      <c r="BY103" s="251"/>
      <c r="BZ103" s="290"/>
      <c r="CA103" s="251"/>
      <c r="CB103" s="290"/>
      <c r="CC103" s="251"/>
      <c r="CD103" s="290"/>
      <c r="CE103" s="251"/>
      <c r="CF103" s="290"/>
      <c r="CG103" s="251"/>
      <c r="CH103" s="290"/>
      <c r="CI103" s="251"/>
      <c r="CJ103" s="290"/>
      <c r="CK103" s="251"/>
      <c r="CL103" s="290"/>
      <c r="CM103" s="251"/>
      <c r="CN103" s="290"/>
      <c r="CO103" s="251"/>
      <c r="CP103" s="290"/>
      <c r="CQ103" s="251"/>
      <c r="CR103" s="290"/>
      <c r="CS103" s="251"/>
      <c r="CT103" s="290"/>
      <c r="CU103" s="251"/>
      <c r="CV103" s="290"/>
      <c r="CW103" s="251"/>
      <c r="CX103" s="290"/>
      <c r="CY103" s="251"/>
      <c r="CZ103" s="290"/>
    </row>
    <row r="104" spans="2:104" ht="18" customHeight="1" x14ac:dyDescent="0.25">
      <c r="B104" s="520"/>
      <c r="C104" s="525"/>
      <c r="D104" s="250" t="s">
        <v>42</v>
      </c>
      <c r="E104" s="251"/>
      <c r="F104" s="290">
        <v>20</v>
      </c>
      <c r="G104" s="251">
        <v>15</v>
      </c>
      <c r="H104" s="290"/>
      <c r="I104" s="251"/>
      <c r="J104" s="290"/>
      <c r="K104" s="251"/>
      <c r="L104" s="290"/>
      <c r="M104" s="251"/>
      <c r="N104" s="290"/>
      <c r="O104" s="251"/>
      <c r="P104" s="290"/>
      <c r="Q104" s="251"/>
      <c r="R104" s="290"/>
      <c r="S104" s="251"/>
      <c r="T104" s="290"/>
      <c r="U104" s="251"/>
      <c r="V104" s="290"/>
      <c r="W104" s="251"/>
      <c r="X104" s="290"/>
      <c r="Y104" s="251"/>
      <c r="Z104" s="290"/>
      <c r="AA104" s="251"/>
      <c r="AB104" s="290"/>
      <c r="AC104" s="251"/>
      <c r="AD104" s="290"/>
      <c r="AE104" s="251"/>
      <c r="AF104" s="290"/>
      <c r="AG104" s="251"/>
      <c r="AH104" s="290"/>
      <c r="AI104" s="251"/>
      <c r="AJ104" s="290"/>
      <c r="AK104" s="251"/>
      <c r="AL104" s="290"/>
      <c r="AM104" s="251"/>
      <c r="AN104" s="290"/>
      <c r="AO104" s="251"/>
      <c r="AP104" s="290"/>
      <c r="AQ104" s="251"/>
      <c r="AR104" s="290"/>
      <c r="AS104" s="251"/>
      <c r="AT104" s="290"/>
      <c r="AU104" s="251"/>
      <c r="AV104" s="290"/>
      <c r="AW104" s="251"/>
      <c r="AX104" s="290"/>
      <c r="AY104" s="251"/>
      <c r="AZ104" s="290"/>
      <c r="BA104" s="251"/>
      <c r="BB104" s="290"/>
      <c r="BC104" s="251"/>
      <c r="BD104" s="290"/>
      <c r="BE104" s="251"/>
      <c r="BF104" s="290"/>
      <c r="BG104" s="251"/>
      <c r="BH104" s="290"/>
      <c r="BI104" s="251"/>
      <c r="BJ104" s="290"/>
      <c r="BK104" s="251"/>
      <c r="BL104" s="290"/>
      <c r="BM104" s="251"/>
      <c r="BN104" s="290"/>
      <c r="BO104" s="251"/>
      <c r="BP104" s="290"/>
      <c r="BQ104" s="251"/>
      <c r="BR104" s="290"/>
      <c r="BS104" s="251"/>
      <c r="BT104" s="290"/>
      <c r="BU104" s="251"/>
      <c r="BV104" s="290"/>
      <c r="BW104" s="251"/>
      <c r="BX104" s="290"/>
      <c r="BY104" s="251"/>
      <c r="BZ104" s="290"/>
      <c r="CA104" s="251"/>
      <c r="CB104" s="290"/>
      <c r="CC104" s="251"/>
      <c r="CD104" s="290"/>
      <c r="CE104" s="251"/>
      <c r="CF104" s="290"/>
      <c r="CG104" s="251"/>
      <c r="CH104" s="290"/>
      <c r="CI104" s="251"/>
      <c r="CJ104" s="290"/>
      <c r="CK104" s="251"/>
      <c r="CL104" s="290"/>
      <c r="CM104" s="251"/>
      <c r="CN104" s="290"/>
      <c r="CO104" s="251"/>
      <c r="CP104" s="290"/>
      <c r="CQ104" s="251"/>
      <c r="CR104" s="290"/>
      <c r="CS104" s="251"/>
      <c r="CT104" s="290"/>
      <c r="CU104" s="251"/>
      <c r="CV104" s="290"/>
      <c r="CW104" s="251"/>
      <c r="CX104" s="290"/>
      <c r="CY104" s="251"/>
      <c r="CZ104" s="290"/>
    </row>
    <row r="105" spans="2:104" ht="18" customHeight="1" x14ac:dyDescent="0.25">
      <c r="B105" s="520"/>
      <c r="C105" s="525"/>
      <c r="D105" s="250" t="s">
        <v>151</v>
      </c>
      <c r="E105" s="251"/>
      <c r="F105" s="290"/>
      <c r="G105" s="251"/>
      <c r="H105" s="290"/>
      <c r="I105" s="251"/>
      <c r="J105" s="290"/>
      <c r="K105" s="251"/>
      <c r="L105" s="290"/>
      <c r="M105" s="251"/>
      <c r="N105" s="290"/>
      <c r="O105" s="251"/>
      <c r="P105" s="290"/>
      <c r="Q105" s="251"/>
      <c r="R105" s="290"/>
      <c r="S105" s="251"/>
      <c r="T105" s="290"/>
      <c r="U105" s="251"/>
      <c r="V105" s="290"/>
      <c r="W105" s="251"/>
      <c r="X105" s="290"/>
      <c r="Y105" s="251"/>
      <c r="Z105" s="290"/>
      <c r="AA105" s="251"/>
      <c r="AB105" s="290"/>
      <c r="AC105" s="251"/>
      <c r="AD105" s="290"/>
      <c r="AE105" s="251"/>
      <c r="AF105" s="290"/>
      <c r="AG105" s="251"/>
      <c r="AH105" s="290"/>
      <c r="AI105" s="251"/>
      <c r="AJ105" s="290"/>
      <c r="AK105" s="251"/>
      <c r="AL105" s="290"/>
      <c r="AM105" s="251"/>
      <c r="AN105" s="290"/>
      <c r="AO105" s="251"/>
      <c r="AP105" s="290"/>
      <c r="AQ105" s="251"/>
      <c r="AR105" s="290"/>
      <c r="AS105" s="251"/>
      <c r="AT105" s="290"/>
      <c r="AU105" s="251"/>
      <c r="AV105" s="290"/>
      <c r="AW105" s="251"/>
      <c r="AX105" s="290"/>
      <c r="AY105" s="251"/>
      <c r="AZ105" s="290"/>
      <c r="BA105" s="251"/>
      <c r="BB105" s="290"/>
      <c r="BC105" s="251"/>
      <c r="BD105" s="290"/>
      <c r="BE105" s="251"/>
      <c r="BF105" s="290"/>
      <c r="BG105" s="251"/>
      <c r="BH105" s="290"/>
      <c r="BI105" s="251"/>
      <c r="BJ105" s="290"/>
      <c r="BK105" s="251"/>
      <c r="BL105" s="290"/>
      <c r="BM105" s="251"/>
      <c r="BN105" s="290"/>
      <c r="BO105" s="251"/>
      <c r="BP105" s="290"/>
      <c r="BQ105" s="251"/>
      <c r="BR105" s="290"/>
      <c r="BS105" s="251"/>
      <c r="BT105" s="290"/>
      <c r="BU105" s="251"/>
      <c r="BV105" s="290"/>
      <c r="BW105" s="251"/>
      <c r="BX105" s="290"/>
      <c r="BY105" s="251"/>
      <c r="BZ105" s="290"/>
      <c r="CA105" s="251"/>
      <c r="CB105" s="290"/>
      <c r="CC105" s="251"/>
      <c r="CD105" s="290"/>
      <c r="CE105" s="251"/>
      <c r="CF105" s="290"/>
      <c r="CG105" s="251"/>
      <c r="CH105" s="290"/>
      <c r="CI105" s="251"/>
      <c r="CJ105" s="290"/>
      <c r="CK105" s="251"/>
      <c r="CL105" s="290"/>
      <c r="CM105" s="251"/>
      <c r="CN105" s="290"/>
      <c r="CO105" s="251"/>
      <c r="CP105" s="290"/>
      <c r="CQ105" s="251"/>
      <c r="CR105" s="290"/>
      <c r="CS105" s="251"/>
      <c r="CT105" s="290"/>
      <c r="CU105" s="251"/>
      <c r="CV105" s="290"/>
      <c r="CW105" s="251"/>
      <c r="CX105" s="290"/>
      <c r="CY105" s="251"/>
      <c r="CZ105" s="290"/>
    </row>
    <row r="106" spans="2:104" ht="18" customHeight="1" x14ac:dyDescent="0.25">
      <c r="B106" s="520"/>
      <c r="C106" s="525"/>
      <c r="D106" s="250" t="s">
        <v>152</v>
      </c>
      <c r="E106" s="251"/>
      <c r="F106" s="290">
        <v>25000000</v>
      </c>
      <c r="G106" s="251">
        <v>25000000</v>
      </c>
      <c r="H106" s="290"/>
      <c r="I106" s="251"/>
      <c r="J106" s="290"/>
      <c r="K106" s="251"/>
      <c r="L106" s="290"/>
      <c r="M106" s="251"/>
      <c r="N106" s="290"/>
      <c r="O106" s="251"/>
      <c r="P106" s="290"/>
      <c r="Q106" s="251"/>
      <c r="R106" s="290"/>
      <c r="S106" s="251"/>
      <c r="T106" s="290"/>
      <c r="U106" s="251"/>
      <c r="V106" s="290"/>
      <c r="W106" s="251"/>
      <c r="X106" s="290"/>
      <c r="Y106" s="251"/>
      <c r="Z106" s="290"/>
      <c r="AA106" s="251"/>
      <c r="AB106" s="290"/>
      <c r="AC106" s="251"/>
      <c r="AD106" s="290"/>
      <c r="AE106" s="251"/>
      <c r="AF106" s="290"/>
      <c r="AG106" s="251"/>
      <c r="AH106" s="290"/>
      <c r="AI106" s="251"/>
      <c r="AJ106" s="290"/>
      <c r="AK106" s="251"/>
      <c r="AL106" s="290"/>
      <c r="AM106" s="251"/>
      <c r="AN106" s="290"/>
      <c r="AO106" s="251"/>
      <c r="AP106" s="290"/>
      <c r="AQ106" s="251"/>
      <c r="AR106" s="290"/>
      <c r="AS106" s="251"/>
      <c r="AT106" s="290"/>
      <c r="AU106" s="251"/>
      <c r="AV106" s="290"/>
      <c r="AW106" s="251"/>
      <c r="AX106" s="290"/>
      <c r="AY106" s="251"/>
      <c r="AZ106" s="290"/>
      <c r="BA106" s="251"/>
      <c r="BB106" s="290"/>
      <c r="BC106" s="251"/>
      <c r="BD106" s="290"/>
      <c r="BE106" s="251"/>
      <c r="BF106" s="290"/>
      <c r="BG106" s="251"/>
      <c r="BH106" s="290"/>
      <c r="BI106" s="251"/>
      <c r="BJ106" s="290"/>
      <c r="BK106" s="251"/>
      <c r="BL106" s="290"/>
      <c r="BM106" s="251"/>
      <c r="BN106" s="290"/>
      <c r="BO106" s="251"/>
      <c r="BP106" s="290"/>
      <c r="BQ106" s="251"/>
      <c r="BR106" s="290"/>
      <c r="BS106" s="251"/>
      <c r="BT106" s="290"/>
      <c r="BU106" s="251"/>
      <c r="BV106" s="290"/>
      <c r="BW106" s="251"/>
      <c r="BX106" s="290"/>
      <c r="BY106" s="251"/>
      <c r="BZ106" s="290"/>
      <c r="CA106" s="251"/>
      <c r="CB106" s="290"/>
      <c r="CC106" s="251"/>
      <c r="CD106" s="290"/>
      <c r="CE106" s="251"/>
      <c r="CF106" s="290"/>
      <c r="CG106" s="251"/>
      <c r="CH106" s="290"/>
      <c r="CI106" s="251"/>
      <c r="CJ106" s="290"/>
      <c r="CK106" s="251"/>
      <c r="CL106" s="290"/>
      <c r="CM106" s="251"/>
      <c r="CN106" s="290"/>
      <c r="CO106" s="251"/>
      <c r="CP106" s="290"/>
      <c r="CQ106" s="251"/>
      <c r="CR106" s="290"/>
      <c r="CS106" s="251"/>
      <c r="CT106" s="290"/>
      <c r="CU106" s="251"/>
      <c r="CV106" s="290"/>
      <c r="CW106" s="251"/>
      <c r="CX106" s="290"/>
      <c r="CY106" s="251"/>
      <c r="CZ106" s="290"/>
    </row>
    <row r="107" spans="2:104" ht="18" customHeight="1" x14ac:dyDescent="0.25">
      <c r="B107" s="520"/>
      <c r="C107" s="525"/>
      <c r="D107" s="250" t="s">
        <v>153</v>
      </c>
      <c r="E107" s="252"/>
      <c r="F107" s="291">
        <v>25000000</v>
      </c>
      <c r="G107" s="252">
        <v>25000000</v>
      </c>
      <c r="H107" s="291"/>
      <c r="I107" s="252"/>
      <c r="J107" s="291"/>
      <c r="K107" s="252"/>
      <c r="L107" s="291"/>
      <c r="M107" s="252"/>
      <c r="N107" s="291"/>
      <c r="O107" s="252"/>
      <c r="P107" s="291"/>
      <c r="Q107" s="252"/>
      <c r="R107" s="291"/>
      <c r="S107" s="252"/>
      <c r="T107" s="291"/>
      <c r="U107" s="252"/>
      <c r="V107" s="291"/>
      <c r="W107" s="252"/>
      <c r="X107" s="291"/>
      <c r="Y107" s="252"/>
      <c r="Z107" s="291"/>
      <c r="AA107" s="252"/>
      <c r="AB107" s="291"/>
      <c r="AC107" s="252"/>
      <c r="AD107" s="291"/>
      <c r="AE107" s="252"/>
      <c r="AF107" s="291"/>
      <c r="AG107" s="252"/>
      <c r="AH107" s="291"/>
      <c r="AI107" s="252"/>
      <c r="AJ107" s="291"/>
      <c r="AK107" s="252"/>
      <c r="AL107" s="291"/>
      <c r="AM107" s="252"/>
      <c r="AN107" s="291"/>
      <c r="AO107" s="252"/>
      <c r="AP107" s="291"/>
      <c r="AQ107" s="252"/>
      <c r="AR107" s="291"/>
      <c r="AS107" s="252"/>
      <c r="AT107" s="291"/>
      <c r="AU107" s="252"/>
      <c r="AV107" s="291"/>
      <c r="AW107" s="252"/>
      <c r="AX107" s="291"/>
      <c r="AY107" s="252"/>
      <c r="AZ107" s="291"/>
      <c r="BA107" s="252"/>
      <c r="BB107" s="291"/>
      <c r="BC107" s="252"/>
      <c r="BD107" s="291"/>
      <c r="BE107" s="252"/>
      <c r="BF107" s="291"/>
      <c r="BG107" s="252"/>
      <c r="BH107" s="291"/>
      <c r="BI107" s="252"/>
      <c r="BJ107" s="291"/>
      <c r="BK107" s="252"/>
      <c r="BL107" s="291"/>
      <c r="BM107" s="251"/>
      <c r="BN107" s="290"/>
      <c r="BO107" s="251"/>
      <c r="BP107" s="290"/>
      <c r="BQ107" s="251"/>
      <c r="BR107" s="290"/>
      <c r="BS107" s="251"/>
      <c r="BT107" s="290"/>
      <c r="BU107" s="251"/>
      <c r="BV107" s="290"/>
      <c r="BW107" s="251"/>
      <c r="BX107" s="290"/>
      <c r="BY107" s="251"/>
      <c r="BZ107" s="290"/>
      <c r="CA107" s="251"/>
      <c r="CB107" s="290"/>
      <c r="CC107" s="251"/>
      <c r="CD107" s="290"/>
      <c r="CE107" s="251"/>
      <c r="CF107" s="290"/>
      <c r="CG107" s="251"/>
      <c r="CH107" s="290"/>
      <c r="CI107" s="251"/>
      <c r="CJ107" s="290"/>
      <c r="CK107" s="251"/>
      <c r="CL107" s="290"/>
      <c r="CM107" s="251"/>
      <c r="CN107" s="290"/>
      <c r="CO107" s="251"/>
      <c r="CP107" s="290"/>
      <c r="CQ107" s="251"/>
      <c r="CR107" s="290"/>
      <c r="CS107" s="251"/>
      <c r="CT107" s="290"/>
      <c r="CU107" s="251"/>
      <c r="CV107" s="290"/>
      <c r="CW107" s="251"/>
      <c r="CX107" s="290"/>
      <c r="CY107" s="251"/>
      <c r="CZ107" s="290"/>
    </row>
    <row r="108" spans="2:104" ht="18" customHeight="1" thickBot="1" x14ac:dyDescent="0.3">
      <c r="B108" s="520"/>
      <c r="C108" s="525"/>
      <c r="D108" s="253" t="s">
        <v>154</v>
      </c>
      <c r="E108" s="254" t="e">
        <f>E99/E104</f>
        <v>#DIV/0!</v>
      </c>
      <c r="F108" s="292">
        <f t="shared" ref="F108:BM108" si="129">F99/F104</f>
        <v>25000000</v>
      </c>
      <c r="G108" s="254">
        <f t="shared" si="129"/>
        <v>26666666.666666668</v>
      </c>
      <c r="H108" s="292" t="e">
        <f t="shared" si="129"/>
        <v>#DIV/0!</v>
      </c>
      <c r="I108" s="254" t="e">
        <f t="shared" si="129"/>
        <v>#DIV/0!</v>
      </c>
      <c r="J108" s="292" t="e">
        <f t="shared" si="129"/>
        <v>#DIV/0!</v>
      </c>
      <c r="K108" s="254" t="e">
        <f t="shared" si="129"/>
        <v>#DIV/0!</v>
      </c>
      <c r="L108" s="292" t="e">
        <f t="shared" si="129"/>
        <v>#DIV/0!</v>
      </c>
      <c r="M108" s="254" t="e">
        <f t="shared" si="129"/>
        <v>#DIV/0!</v>
      </c>
      <c r="N108" s="292" t="e">
        <f t="shared" si="129"/>
        <v>#DIV/0!</v>
      </c>
      <c r="O108" s="254" t="e">
        <f t="shared" si="129"/>
        <v>#DIV/0!</v>
      </c>
      <c r="P108" s="292" t="e">
        <f t="shared" si="129"/>
        <v>#DIV/0!</v>
      </c>
      <c r="Q108" s="254" t="e">
        <f t="shared" si="129"/>
        <v>#DIV/0!</v>
      </c>
      <c r="R108" s="292" t="e">
        <f t="shared" si="129"/>
        <v>#DIV/0!</v>
      </c>
      <c r="S108" s="254" t="e">
        <f t="shared" si="129"/>
        <v>#DIV/0!</v>
      </c>
      <c r="T108" s="292" t="e">
        <f t="shared" si="129"/>
        <v>#DIV/0!</v>
      </c>
      <c r="U108" s="254" t="e">
        <f t="shared" si="129"/>
        <v>#DIV/0!</v>
      </c>
      <c r="V108" s="292" t="e">
        <f t="shared" si="129"/>
        <v>#DIV/0!</v>
      </c>
      <c r="W108" s="254" t="e">
        <f t="shared" si="129"/>
        <v>#DIV/0!</v>
      </c>
      <c r="X108" s="292" t="e">
        <f t="shared" si="129"/>
        <v>#DIV/0!</v>
      </c>
      <c r="Y108" s="254" t="e">
        <f t="shared" si="129"/>
        <v>#DIV/0!</v>
      </c>
      <c r="Z108" s="292" t="e">
        <f t="shared" si="129"/>
        <v>#DIV/0!</v>
      </c>
      <c r="AA108" s="254" t="e">
        <f t="shared" si="129"/>
        <v>#DIV/0!</v>
      </c>
      <c r="AB108" s="292" t="e">
        <f t="shared" si="129"/>
        <v>#DIV/0!</v>
      </c>
      <c r="AC108" s="254" t="e">
        <f t="shared" si="129"/>
        <v>#DIV/0!</v>
      </c>
      <c r="AD108" s="292" t="e">
        <f t="shared" si="129"/>
        <v>#DIV/0!</v>
      </c>
      <c r="AE108" s="254" t="e">
        <f t="shared" si="129"/>
        <v>#DIV/0!</v>
      </c>
      <c r="AF108" s="292" t="e">
        <f t="shared" si="129"/>
        <v>#DIV/0!</v>
      </c>
      <c r="AG108" s="254" t="e">
        <f t="shared" si="129"/>
        <v>#DIV/0!</v>
      </c>
      <c r="AH108" s="292" t="e">
        <f t="shared" si="129"/>
        <v>#DIV/0!</v>
      </c>
      <c r="AI108" s="254" t="e">
        <f t="shared" si="129"/>
        <v>#DIV/0!</v>
      </c>
      <c r="AJ108" s="292" t="e">
        <f t="shared" si="129"/>
        <v>#DIV/0!</v>
      </c>
      <c r="AK108" s="254" t="e">
        <f t="shared" si="129"/>
        <v>#DIV/0!</v>
      </c>
      <c r="AL108" s="292" t="e">
        <f t="shared" si="129"/>
        <v>#DIV/0!</v>
      </c>
      <c r="AM108" s="254" t="e">
        <f t="shared" si="129"/>
        <v>#DIV/0!</v>
      </c>
      <c r="AN108" s="292" t="e">
        <f t="shared" si="129"/>
        <v>#DIV/0!</v>
      </c>
      <c r="AO108" s="254" t="e">
        <f t="shared" si="129"/>
        <v>#DIV/0!</v>
      </c>
      <c r="AP108" s="292" t="e">
        <f t="shared" si="129"/>
        <v>#DIV/0!</v>
      </c>
      <c r="AQ108" s="254" t="e">
        <f t="shared" si="129"/>
        <v>#DIV/0!</v>
      </c>
      <c r="AR108" s="292" t="e">
        <f t="shared" si="129"/>
        <v>#DIV/0!</v>
      </c>
      <c r="AS108" s="254" t="e">
        <f t="shared" si="129"/>
        <v>#DIV/0!</v>
      </c>
      <c r="AT108" s="292" t="e">
        <f t="shared" si="129"/>
        <v>#DIV/0!</v>
      </c>
      <c r="AU108" s="254" t="e">
        <f t="shared" si="129"/>
        <v>#DIV/0!</v>
      </c>
      <c r="AV108" s="292" t="e">
        <f t="shared" si="129"/>
        <v>#DIV/0!</v>
      </c>
      <c r="AW108" s="254" t="e">
        <f t="shared" si="129"/>
        <v>#DIV/0!</v>
      </c>
      <c r="AX108" s="292" t="e">
        <f t="shared" si="129"/>
        <v>#DIV/0!</v>
      </c>
      <c r="AY108" s="254" t="e">
        <f t="shared" si="129"/>
        <v>#DIV/0!</v>
      </c>
      <c r="AZ108" s="292" t="e">
        <f t="shared" si="129"/>
        <v>#DIV/0!</v>
      </c>
      <c r="BA108" s="254" t="e">
        <f t="shared" si="129"/>
        <v>#DIV/0!</v>
      </c>
      <c r="BB108" s="292" t="e">
        <f t="shared" si="129"/>
        <v>#DIV/0!</v>
      </c>
      <c r="BC108" s="254" t="e">
        <f t="shared" si="129"/>
        <v>#DIV/0!</v>
      </c>
      <c r="BD108" s="292" t="e">
        <f t="shared" si="129"/>
        <v>#DIV/0!</v>
      </c>
      <c r="BE108" s="254" t="e">
        <f t="shared" si="129"/>
        <v>#DIV/0!</v>
      </c>
      <c r="BF108" s="292" t="e">
        <f t="shared" si="129"/>
        <v>#DIV/0!</v>
      </c>
      <c r="BG108" s="254" t="e">
        <f t="shared" si="129"/>
        <v>#DIV/0!</v>
      </c>
      <c r="BH108" s="292" t="e">
        <f t="shared" si="129"/>
        <v>#DIV/0!</v>
      </c>
      <c r="BI108" s="254" t="e">
        <f t="shared" si="129"/>
        <v>#DIV/0!</v>
      </c>
      <c r="BJ108" s="292" t="e">
        <f t="shared" si="129"/>
        <v>#DIV/0!</v>
      </c>
      <c r="BK108" s="254" t="e">
        <f t="shared" si="129"/>
        <v>#DIV/0!</v>
      </c>
      <c r="BL108" s="292" t="e">
        <f t="shared" si="129"/>
        <v>#DIV/0!</v>
      </c>
      <c r="BM108" s="254" t="e">
        <f t="shared" si="129"/>
        <v>#DIV/0!</v>
      </c>
      <c r="BN108" s="292" t="e">
        <f t="shared" ref="BN108:CZ108" si="130">BN99/BN104</f>
        <v>#DIV/0!</v>
      </c>
      <c r="BO108" s="254" t="e">
        <f t="shared" si="130"/>
        <v>#DIV/0!</v>
      </c>
      <c r="BP108" s="292" t="e">
        <f t="shared" si="130"/>
        <v>#DIV/0!</v>
      </c>
      <c r="BQ108" s="254" t="e">
        <f t="shared" si="130"/>
        <v>#DIV/0!</v>
      </c>
      <c r="BR108" s="292" t="e">
        <f t="shared" si="130"/>
        <v>#DIV/0!</v>
      </c>
      <c r="BS108" s="254" t="e">
        <f t="shared" si="130"/>
        <v>#DIV/0!</v>
      </c>
      <c r="BT108" s="292" t="e">
        <f t="shared" si="130"/>
        <v>#DIV/0!</v>
      </c>
      <c r="BU108" s="254" t="e">
        <f t="shared" si="130"/>
        <v>#DIV/0!</v>
      </c>
      <c r="BV108" s="292" t="e">
        <f t="shared" si="130"/>
        <v>#DIV/0!</v>
      </c>
      <c r="BW108" s="254" t="e">
        <f t="shared" si="130"/>
        <v>#DIV/0!</v>
      </c>
      <c r="BX108" s="292" t="e">
        <f t="shared" si="130"/>
        <v>#DIV/0!</v>
      </c>
      <c r="BY108" s="254" t="e">
        <f t="shared" si="130"/>
        <v>#DIV/0!</v>
      </c>
      <c r="BZ108" s="292" t="e">
        <f t="shared" si="130"/>
        <v>#DIV/0!</v>
      </c>
      <c r="CA108" s="254" t="e">
        <f t="shared" si="130"/>
        <v>#DIV/0!</v>
      </c>
      <c r="CB108" s="292" t="e">
        <f t="shared" si="130"/>
        <v>#DIV/0!</v>
      </c>
      <c r="CC108" s="254" t="e">
        <f t="shared" si="130"/>
        <v>#DIV/0!</v>
      </c>
      <c r="CD108" s="292" t="e">
        <f t="shared" si="130"/>
        <v>#DIV/0!</v>
      </c>
      <c r="CE108" s="254" t="e">
        <f t="shared" si="130"/>
        <v>#DIV/0!</v>
      </c>
      <c r="CF108" s="292" t="e">
        <f t="shared" si="130"/>
        <v>#DIV/0!</v>
      </c>
      <c r="CG108" s="254" t="e">
        <f t="shared" si="130"/>
        <v>#DIV/0!</v>
      </c>
      <c r="CH108" s="292" t="e">
        <f t="shared" si="130"/>
        <v>#DIV/0!</v>
      </c>
      <c r="CI108" s="254" t="e">
        <f t="shared" si="130"/>
        <v>#DIV/0!</v>
      </c>
      <c r="CJ108" s="292" t="e">
        <f t="shared" si="130"/>
        <v>#DIV/0!</v>
      </c>
      <c r="CK108" s="254" t="e">
        <f t="shared" si="130"/>
        <v>#DIV/0!</v>
      </c>
      <c r="CL108" s="292" t="e">
        <f t="shared" si="130"/>
        <v>#DIV/0!</v>
      </c>
      <c r="CM108" s="254" t="e">
        <f t="shared" si="130"/>
        <v>#DIV/0!</v>
      </c>
      <c r="CN108" s="292" t="e">
        <f t="shared" si="130"/>
        <v>#DIV/0!</v>
      </c>
      <c r="CO108" s="254" t="e">
        <f t="shared" si="130"/>
        <v>#DIV/0!</v>
      </c>
      <c r="CP108" s="292" t="e">
        <f t="shared" si="130"/>
        <v>#DIV/0!</v>
      </c>
      <c r="CQ108" s="254" t="e">
        <f t="shared" si="130"/>
        <v>#DIV/0!</v>
      </c>
      <c r="CR108" s="292" t="e">
        <f t="shared" si="130"/>
        <v>#DIV/0!</v>
      </c>
      <c r="CS108" s="254" t="e">
        <f t="shared" si="130"/>
        <v>#DIV/0!</v>
      </c>
      <c r="CT108" s="292" t="e">
        <f t="shared" si="130"/>
        <v>#DIV/0!</v>
      </c>
      <c r="CU108" s="254" t="e">
        <f t="shared" si="130"/>
        <v>#DIV/0!</v>
      </c>
      <c r="CV108" s="292" t="e">
        <f t="shared" si="130"/>
        <v>#DIV/0!</v>
      </c>
      <c r="CW108" s="254" t="e">
        <f t="shared" si="130"/>
        <v>#DIV/0!</v>
      </c>
      <c r="CX108" s="292" t="e">
        <f t="shared" si="130"/>
        <v>#DIV/0!</v>
      </c>
      <c r="CY108" s="254" t="e">
        <f t="shared" si="130"/>
        <v>#DIV/0!</v>
      </c>
      <c r="CZ108" s="292" t="e">
        <f t="shared" si="130"/>
        <v>#DIV/0!</v>
      </c>
    </row>
    <row r="109" spans="2:104" ht="18" customHeight="1" x14ac:dyDescent="0.25">
      <c r="B109" s="520"/>
      <c r="C109" s="525"/>
      <c r="D109" s="255" t="s">
        <v>295</v>
      </c>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row>
    <row r="110" spans="2:104" ht="18" customHeight="1" x14ac:dyDescent="0.25">
      <c r="B110" s="520"/>
      <c r="C110" s="525"/>
      <c r="D110" s="256" t="s">
        <v>296</v>
      </c>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c r="CP110" s="257"/>
      <c r="CQ110" s="257"/>
      <c r="CR110" s="257"/>
      <c r="CS110" s="257"/>
      <c r="CT110" s="257"/>
      <c r="CU110" s="257"/>
      <c r="CV110" s="257"/>
      <c r="CW110" s="257"/>
      <c r="CX110" s="257"/>
      <c r="CY110" s="257"/>
      <c r="CZ110" s="257"/>
    </row>
    <row r="111" spans="2:104" ht="18" customHeight="1" x14ac:dyDescent="0.25">
      <c r="B111" s="520"/>
      <c r="C111" s="525"/>
      <c r="D111" s="256" t="s">
        <v>155</v>
      </c>
      <c r="E111" s="257"/>
      <c r="F111" s="293"/>
      <c r="G111" s="257"/>
      <c r="H111" s="293"/>
      <c r="I111" s="257"/>
      <c r="J111" s="293"/>
      <c r="K111" s="257"/>
      <c r="L111" s="293"/>
      <c r="M111" s="257"/>
      <c r="N111" s="293"/>
      <c r="O111" s="257"/>
      <c r="P111" s="293"/>
      <c r="Q111" s="257"/>
      <c r="R111" s="293"/>
      <c r="S111" s="257"/>
      <c r="T111" s="293"/>
      <c r="U111" s="257"/>
      <c r="V111" s="293"/>
      <c r="W111" s="257"/>
      <c r="X111" s="293"/>
      <c r="Y111" s="257"/>
      <c r="Z111" s="293"/>
      <c r="AA111" s="257"/>
      <c r="AB111" s="293"/>
      <c r="AC111" s="257"/>
      <c r="AD111" s="293"/>
      <c r="AE111" s="257"/>
      <c r="AF111" s="293"/>
      <c r="AG111" s="257"/>
      <c r="AH111" s="293"/>
      <c r="AI111" s="257"/>
      <c r="AJ111" s="293"/>
      <c r="AK111" s="257"/>
      <c r="AL111" s="293"/>
      <c r="AM111" s="257"/>
      <c r="AN111" s="293"/>
      <c r="AO111" s="257"/>
      <c r="AP111" s="293"/>
      <c r="AQ111" s="257"/>
      <c r="AR111" s="293"/>
      <c r="AS111" s="257"/>
      <c r="AT111" s="293"/>
      <c r="AU111" s="257"/>
      <c r="AV111" s="293"/>
      <c r="AW111" s="257"/>
      <c r="AX111" s="293"/>
      <c r="AY111" s="257"/>
      <c r="AZ111" s="293"/>
      <c r="BA111" s="257"/>
      <c r="BB111" s="293"/>
      <c r="BC111" s="257"/>
      <c r="BD111" s="293"/>
      <c r="BE111" s="257"/>
      <c r="BF111" s="293"/>
      <c r="BG111" s="257"/>
      <c r="BH111" s="293"/>
      <c r="BI111" s="257"/>
      <c r="BJ111" s="293"/>
      <c r="BK111" s="257"/>
      <c r="BL111" s="293"/>
      <c r="BM111" s="257"/>
      <c r="BN111" s="293"/>
      <c r="BO111" s="257"/>
      <c r="BP111" s="293"/>
      <c r="BQ111" s="257"/>
      <c r="BR111" s="293"/>
      <c r="BS111" s="257"/>
      <c r="BT111" s="293"/>
      <c r="BU111" s="257"/>
      <c r="BV111" s="293"/>
      <c r="BW111" s="257"/>
      <c r="BX111" s="293"/>
      <c r="BY111" s="257"/>
      <c r="BZ111" s="293"/>
      <c r="CA111" s="257"/>
      <c r="CB111" s="293"/>
      <c r="CC111" s="257"/>
      <c r="CD111" s="293"/>
      <c r="CE111" s="257"/>
      <c r="CF111" s="293"/>
      <c r="CG111" s="257"/>
      <c r="CH111" s="293"/>
      <c r="CI111" s="257"/>
      <c r="CJ111" s="293"/>
      <c r="CK111" s="257"/>
      <c r="CL111" s="293"/>
      <c r="CM111" s="257"/>
      <c r="CN111" s="293"/>
      <c r="CO111" s="257"/>
      <c r="CP111" s="293"/>
      <c r="CQ111" s="257"/>
      <c r="CR111" s="293"/>
      <c r="CS111" s="257"/>
      <c r="CT111" s="293"/>
      <c r="CU111" s="257"/>
      <c r="CV111" s="293"/>
      <c r="CW111" s="257"/>
      <c r="CX111" s="293"/>
      <c r="CY111" s="257"/>
      <c r="CZ111" s="293"/>
    </row>
    <row r="112" spans="2:104" ht="18" customHeight="1" x14ac:dyDescent="0.25">
      <c r="B112" s="520"/>
      <c r="C112" s="525"/>
      <c r="D112" s="256" t="s">
        <v>37</v>
      </c>
      <c r="E112" s="257"/>
      <c r="F112" s="293"/>
      <c r="G112" s="257"/>
      <c r="H112" s="293"/>
      <c r="I112" s="257"/>
      <c r="J112" s="293"/>
      <c r="K112" s="257"/>
      <c r="L112" s="293"/>
      <c r="M112" s="257"/>
      <c r="N112" s="293"/>
      <c r="O112" s="257"/>
      <c r="P112" s="293"/>
      <c r="Q112" s="257"/>
      <c r="R112" s="293"/>
      <c r="S112" s="257"/>
      <c r="T112" s="293"/>
      <c r="U112" s="257"/>
      <c r="V112" s="293"/>
      <c r="W112" s="257"/>
      <c r="X112" s="293"/>
      <c r="Y112" s="257"/>
      <c r="Z112" s="293"/>
      <c r="AA112" s="257"/>
      <c r="AB112" s="293"/>
      <c r="AC112" s="257"/>
      <c r="AD112" s="293"/>
      <c r="AE112" s="257"/>
      <c r="AF112" s="293"/>
      <c r="AG112" s="257"/>
      <c r="AH112" s="293"/>
      <c r="AI112" s="257"/>
      <c r="AJ112" s="293"/>
      <c r="AK112" s="257"/>
      <c r="AL112" s="293"/>
      <c r="AM112" s="257"/>
      <c r="AN112" s="293"/>
      <c r="AO112" s="257"/>
      <c r="AP112" s="293"/>
      <c r="AQ112" s="257"/>
      <c r="AR112" s="293"/>
      <c r="AS112" s="257"/>
      <c r="AT112" s="293"/>
      <c r="AU112" s="257"/>
      <c r="AV112" s="293"/>
      <c r="AW112" s="257"/>
      <c r="AX112" s="293"/>
      <c r="AY112" s="257"/>
      <c r="AZ112" s="293"/>
      <c r="BA112" s="257"/>
      <c r="BB112" s="293"/>
      <c r="BC112" s="257"/>
      <c r="BD112" s="293"/>
      <c r="BE112" s="257"/>
      <c r="BF112" s="293"/>
      <c r="BG112" s="257"/>
      <c r="BH112" s="293"/>
      <c r="BI112" s="257"/>
      <c r="BJ112" s="293"/>
      <c r="BK112" s="257"/>
      <c r="BL112" s="293"/>
      <c r="BM112" s="257"/>
      <c r="BN112" s="293"/>
      <c r="BO112" s="257"/>
      <c r="BP112" s="293"/>
      <c r="BQ112" s="257"/>
      <c r="BR112" s="293"/>
      <c r="BS112" s="257"/>
      <c r="BT112" s="293"/>
      <c r="BU112" s="257"/>
      <c r="BV112" s="293"/>
      <c r="BW112" s="257"/>
      <c r="BX112" s="293"/>
      <c r="BY112" s="257"/>
      <c r="BZ112" s="293"/>
      <c r="CA112" s="257"/>
      <c r="CB112" s="293"/>
      <c r="CC112" s="257"/>
      <c r="CD112" s="293"/>
      <c r="CE112" s="257"/>
      <c r="CF112" s="293"/>
      <c r="CG112" s="257"/>
      <c r="CH112" s="293"/>
      <c r="CI112" s="257"/>
      <c r="CJ112" s="293"/>
      <c r="CK112" s="257"/>
      <c r="CL112" s="293"/>
      <c r="CM112" s="257"/>
      <c r="CN112" s="293"/>
      <c r="CO112" s="257"/>
      <c r="CP112" s="293"/>
      <c r="CQ112" s="257"/>
      <c r="CR112" s="293"/>
      <c r="CS112" s="257"/>
      <c r="CT112" s="293"/>
      <c r="CU112" s="257"/>
      <c r="CV112" s="293"/>
      <c r="CW112" s="257"/>
      <c r="CX112" s="293"/>
      <c r="CY112" s="257"/>
      <c r="CZ112" s="293"/>
    </row>
    <row r="113" spans="2:104" ht="18" customHeight="1" x14ac:dyDescent="0.25">
      <c r="B113" s="520"/>
      <c r="C113" s="525"/>
      <c r="D113" s="256" t="s">
        <v>156</v>
      </c>
      <c r="E113" s="257"/>
      <c r="F113" s="293"/>
      <c r="G113" s="257"/>
      <c r="H113" s="293"/>
      <c r="I113" s="257"/>
      <c r="J113" s="293"/>
      <c r="K113" s="257"/>
      <c r="L113" s="293"/>
      <c r="M113" s="257"/>
      <c r="N113" s="293"/>
      <c r="O113" s="257"/>
      <c r="P113" s="293"/>
      <c r="Q113" s="257"/>
      <c r="R113" s="293"/>
      <c r="S113" s="257"/>
      <c r="T113" s="293"/>
      <c r="U113" s="257"/>
      <c r="V113" s="293"/>
      <c r="W113" s="257"/>
      <c r="X113" s="293"/>
      <c r="Y113" s="257"/>
      <c r="Z113" s="293"/>
      <c r="AA113" s="257"/>
      <c r="AB113" s="293"/>
      <c r="AC113" s="257"/>
      <c r="AD113" s="293"/>
      <c r="AE113" s="257"/>
      <c r="AF113" s="293"/>
      <c r="AG113" s="257"/>
      <c r="AH113" s="293"/>
      <c r="AI113" s="257"/>
      <c r="AJ113" s="293"/>
      <c r="AK113" s="257"/>
      <c r="AL113" s="293"/>
      <c r="AM113" s="257"/>
      <c r="AN113" s="293"/>
      <c r="AO113" s="257"/>
      <c r="AP113" s="293"/>
      <c r="AQ113" s="257"/>
      <c r="AR113" s="293"/>
      <c r="AS113" s="257"/>
      <c r="AT113" s="293"/>
      <c r="AU113" s="257"/>
      <c r="AV113" s="293"/>
      <c r="AW113" s="257"/>
      <c r="AX113" s="293"/>
      <c r="AY113" s="257"/>
      <c r="AZ113" s="293"/>
      <c r="BA113" s="257"/>
      <c r="BB113" s="293"/>
      <c r="BC113" s="257"/>
      <c r="BD113" s="293"/>
      <c r="BE113" s="257"/>
      <c r="BF113" s="293"/>
      <c r="BG113" s="257"/>
      <c r="BH113" s="293"/>
      <c r="BI113" s="257"/>
      <c r="BJ113" s="293"/>
      <c r="BK113" s="257"/>
      <c r="BL113" s="293"/>
      <c r="BM113" s="257"/>
      <c r="BN113" s="293"/>
      <c r="BO113" s="257"/>
      <c r="BP113" s="293"/>
      <c r="BQ113" s="257"/>
      <c r="BR113" s="293"/>
      <c r="BS113" s="257"/>
      <c r="BT113" s="293"/>
      <c r="BU113" s="257"/>
      <c r="BV113" s="293"/>
      <c r="BW113" s="257"/>
      <c r="BX113" s="293"/>
      <c r="BY113" s="257"/>
      <c r="BZ113" s="293"/>
      <c r="CA113" s="257"/>
      <c r="CB113" s="293"/>
      <c r="CC113" s="257"/>
      <c r="CD113" s="293"/>
      <c r="CE113" s="257"/>
      <c r="CF113" s="293"/>
      <c r="CG113" s="257"/>
      <c r="CH113" s="293"/>
      <c r="CI113" s="257"/>
      <c r="CJ113" s="293"/>
      <c r="CK113" s="257"/>
      <c r="CL113" s="293"/>
      <c r="CM113" s="257"/>
      <c r="CN113" s="293"/>
      <c r="CO113" s="257"/>
      <c r="CP113" s="293"/>
      <c r="CQ113" s="257"/>
      <c r="CR113" s="293"/>
      <c r="CS113" s="257"/>
      <c r="CT113" s="293"/>
      <c r="CU113" s="257"/>
      <c r="CV113" s="293"/>
      <c r="CW113" s="257"/>
      <c r="CX113" s="293"/>
      <c r="CY113" s="257"/>
      <c r="CZ113" s="293"/>
    </row>
    <row r="114" spans="2:104" ht="18" customHeight="1" x14ac:dyDescent="0.25">
      <c r="B114" s="520"/>
      <c r="C114" s="525"/>
      <c r="D114" s="256" t="s">
        <v>157</v>
      </c>
      <c r="E114" s="257"/>
      <c r="F114" s="293"/>
      <c r="G114" s="257"/>
      <c r="H114" s="293"/>
      <c r="I114" s="257"/>
      <c r="J114" s="293"/>
      <c r="K114" s="257"/>
      <c r="L114" s="293"/>
      <c r="M114" s="257"/>
      <c r="N114" s="293"/>
      <c r="O114" s="257"/>
      <c r="P114" s="293"/>
      <c r="Q114" s="257"/>
      <c r="R114" s="293"/>
      <c r="S114" s="257"/>
      <c r="T114" s="293"/>
      <c r="U114" s="257"/>
      <c r="V114" s="293"/>
      <c r="W114" s="257"/>
      <c r="X114" s="293"/>
      <c r="Y114" s="257"/>
      <c r="Z114" s="293"/>
      <c r="AA114" s="257"/>
      <c r="AB114" s="293"/>
      <c r="AC114" s="257"/>
      <c r="AD114" s="293"/>
      <c r="AE114" s="257"/>
      <c r="AF114" s="293"/>
      <c r="AG114" s="257"/>
      <c r="AH114" s="293"/>
      <c r="AI114" s="257"/>
      <c r="AJ114" s="293"/>
      <c r="AK114" s="257"/>
      <c r="AL114" s="293"/>
      <c r="AM114" s="257"/>
      <c r="AN114" s="293"/>
      <c r="AO114" s="257"/>
      <c r="AP114" s="293"/>
      <c r="AQ114" s="257"/>
      <c r="AR114" s="293"/>
      <c r="AS114" s="257"/>
      <c r="AT114" s="293"/>
      <c r="AU114" s="257"/>
      <c r="AV114" s="293"/>
      <c r="AW114" s="257"/>
      <c r="AX114" s="293"/>
      <c r="AY114" s="257"/>
      <c r="AZ114" s="293"/>
      <c r="BA114" s="257"/>
      <c r="BB114" s="293"/>
      <c r="BC114" s="257"/>
      <c r="BD114" s="293"/>
      <c r="BE114" s="257"/>
      <c r="BF114" s="293"/>
      <c r="BG114" s="257"/>
      <c r="BH114" s="293"/>
      <c r="BI114" s="257"/>
      <c r="BJ114" s="293"/>
      <c r="BK114" s="257"/>
      <c r="BL114" s="293"/>
      <c r="BM114" s="257"/>
      <c r="BN114" s="293"/>
      <c r="BO114" s="257"/>
      <c r="BP114" s="293"/>
      <c r="BQ114" s="257"/>
      <c r="BR114" s="293"/>
      <c r="BS114" s="257"/>
      <c r="BT114" s="293"/>
      <c r="BU114" s="257"/>
      <c r="BV114" s="293"/>
      <c r="BW114" s="257"/>
      <c r="BX114" s="293"/>
      <c r="BY114" s="257"/>
      <c r="BZ114" s="293"/>
      <c r="CA114" s="257"/>
      <c r="CB114" s="293"/>
      <c r="CC114" s="257"/>
      <c r="CD114" s="293"/>
      <c r="CE114" s="257"/>
      <c r="CF114" s="293"/>
      <c r="CG114" s="257"/>
      <c r="CH114" s="293"/>
      <c r="CI114" s="257"/>
      <c r="CJ114" s="293"/>
      <c r="CK114" s="257"/>
      <c r="CL114" s="293"/>
      <c r="CM114" s="257"/>
      <c r="CN114" s="293"/>
      <c r="CO114" s="257"/>
      <c r="CP114" s="293"/>
      <c r="CQ114" s="257"/>
      <c r="CR114" s="293"/>
      <c r="CS114" s="257"/>
      <c r="CT114" s="293"/>
      <c r="CU114" s="257"/>
      <c r="CV114" s="293"/>
      <c r="CW114" s="257"/>
      <c r="CX114" s="293"/>
      <c r="CY114" s="257"/>
      <c r="CZ114" s="293"/>
    </row>
    <row r="115" spans="2:104" ht="18" customHeight="1" x14ac:dyDescent="0.25">
      <c r="B115" s="520"/>
      <c r="C115" s="525"/>
      <c r="D115" s="256" t="s">
        <v>158</v>
      </c>
      <c r="E115" s="257"/>
      <c r="F115" s="293"/>
      <c r="G115" s="257"/>
      <c r="H115" s="293"/>
      <c r="I115" s="257"/>
      <c r="J115" s="293"/>
      <c r="K115" s="257"/>
      <c r="L115" s="293"/>
      <c r="M115" s="257"/>
      <c r="N115" s="293"/>
      <c r="O115" s="257"/>
      <c r="P115" s="293"/>
      <c r="Q115" s="257"/>
      <c r="R115" s="293"/>
      <c r="S115" s="257"/>
      <c r="T115" s="293"/>
      <c r="U115" s="257"/>
      <c r="V115" s="293"/>
      <c r="W115" s="257"/>
      <c r="X115" s="293"/>
      <c r="Y115" s="257"/>
      <c r="Z115" s="293"/>
      <c r="AA115" s="257"/>
      <c r="AB115" s="293"/>
      <c r="AC115" s="257"/>
      <c r="AD115" s="293"/>
      <c r="AE115" s="257"/>
      <c r="AF115" s="293"/>
      <c r="AG115" s="257"/>
      <c r="AH115" s="293"/>
      <c r="AI115" s="257"/>
      <c r="AJ115" s="293"/>
      <c r="AK115" s="257"/>
      <c r="AL115" s="293"/>
      <c r="AM115" s="257"/>
      <c r="AN115" s="293"/>
      <c r="AO115" s="257"/>
      <c r="AP115" s="293"/>
      <c r="AQ115" s="257"/>
      <c r="AR115" s="293"/>
      <c r="AS115" s="257"/>
      <c r="AT115" s="293"/>
      <c r="AU115" s="257"/>
      <c r="AV115" s="293"/>
      <c r="AW115" s="257"/>
      <c r="AX115" s="293"/>
      <c r="AY115" s="257"/>
      <c r="AZ115" s="293"/>
      <c r="BA115" s="257"/>
      <c r="BB115" s="293"/>
      <c r="BC115" s="257"/>
      <c r="BD115" s="293"/>
      <c r="BE115" s="257"/>
      <c r="BF115" s="293"/>
      <c r="BG115" s="257"/>
      <c r="BH115" s="293"/>
      <c r="BI115" s="257"/>
      <c r="BJ115" s="293"/>
      <c r="BK115" s="257"/>
      <c r="BL115" s="293"/>
      <c r="BM115" s="257"/>
      <c r="BN115" s="293"/>
      <c r="BO115" s="257"/>
      <c r="BP115" s="293"/>
      <c r="BQ115" s="257"/>
      <c r="BR115" s="293"/>
      <c r="BS115" s="257"/>
      <c r="BT115" s="293"/>
      <c r="BU115" s="257"/>
      <c r="BV115" s="293"/>
      <c r="BW115" s="257"/>
      <c r="BX115" s="293"/>
      <c r="BY115" s="257"/>
      <c r="BZ115" s="293"/>
      <c r="CA115" s="257"/>
      <c r="CB115" s="293"/>
      <c r="CC115" s="257"/>
      <c r="CD115" s="293"/>
      <c r="CE115" s="257"/>
      <c r="CF115" s="293"/>
      <c r="CG115" s="257"/>
      <c r="CH115" s="293"/>
      <c r="CI115" s="257"/>
      <c r="CJ115" s="293"/>
      <c r="CK115" s="257"/>
      <c r="CL115" s="293"/>
      <c r="CM115" s="257"/>
      <c r="CN115" s="293"/>
      <c r="CO115" s="257"/>
      <c r="CP115" s="293"/>
      <c r="CQ115" s="257"/>
      <c r="CR115" s="293"/>
      <c r="CS115" s="257"/>
      <c r="CT115" s="293"/>
      <c r="CU115" s="257"/>
      <c r="CV115" s="293"/>
      <c r="CW115" s="257"/>
      <c r="CX115" s="293"/>
      <c r="CY115" s="257"/>
      <c r="CZ115" s="293"/>
    </row>
    <row r="116" spans="2:104" ht="18" customHeight="1" x14ac:dyDescent="0.25">
      <c r="B116" s="520"/>
      <c r="C116" s="525"/>
      <c r="D116" s="256" t="s">
        <v>142</v>
      </c>
      <c r="E116" s="257"/>
      <c r="F116" s="293"/>
      <c r="G116" s="257"/>
      <c r="H116" s="293"/>
      <c r="I116" s="257"/>
      <c r="J116" s="293"/>
      <c r="K116" s="257"/>
      <c r="L116" s="293"/>
      <c r="M116" s="257"/>
      <c r="N116" s="293"/>
      <c r="O116" s="257"/>
      <c r="P116" s="293"/>
      <c r="Q116" s="257"/>
      <c r="R116" s="293"/>
      <c r="S116" s="257"/>
      <c r="T116" s="293"/>
      <c r="U116" s="257"/>
      <c r="V116" s="293"/>
      <c r="W116" s="257"/>
      <c r="X116" s="293"/>
      <c r="Y116" s="257"/>
      <c r="Z116" s="293"/>
      <c r="AA116" s="257"/>
      <c r="AB116" s="293"/>
      <c r="AC116" s="257"/>
      <c r="AD116" s="293"/>
      <c r="AE116" s="257"/>
      <c r="AF116" s="293"/>
      <c r="AG116" s="257"/>
      <c r="AH116" s="293"/>
      <c r="AI116" s="257"/>
      <c r="AJ116" s="293"/>
      <c r="AK116" s="257"/>
      <c r="AL116" s="293"/>
      <c r="AM116" s="257"/>
      <c r="AN116" s="293"/>
      <c r="AO116" s="257"/>
      <c r="AP116" s="293"/>
      <c r="AQ116" s="257"/>
      <c r="AR116" s="293"/>
      <c r="AS116" s="257"/>
      <c r="AT116" s="293"/>
      <c r="AU116" s="257"/>
      <c r="AV116" s="293"/>
      <c r="AW116" s="257"/>
      <c r="AX116" s="293"/>
      <c r="AY116" s="257"/>
      <c r="AZ116" s="293"/>
      <c r="BA116" s="257"/>
      <c r="BB116" s="293"/>
      <c r="BC116" s="257"/>
      <c r="BD116" s="293"/>
      <c r="BE116" s="257"/>
      <c r="BF116" s="293"/>
      <c r="BG116" s="257"/>
      <c r="BH116" s="293"/>
      <c r="BI116" s="257"/>
      <c r="BJ116" s="293"/>
      <c r="BK116" s="257"/>
      <c r="BL116" s="293"/>
      <c r="BM116" s="257"/>
      <c r="BN116" s="293"/>
      <c r="BO116" s="257"/>
      <c r="BP116" s="293"/>
      <c r="BQ116" s="257"/>
      <c r="BR116" s="293"/>
      <c r="BS116" s="257"/>
      <c r="BT116" s="293"/>
      <c r="BU116" s="257"/>
      <c r="BV116" s="293"/>
      <c r="BW116" s="257"/>
      <c r="BX116" s="293"/>
      <c r="BY116" s="257"/>
      <c r="BZ116" s="293"/>
      <c r="CA116" s="257"/>
      <c r="CB116" s="293"/>
      <c r="CC116" s="257"/>
      <c r="CD116" s="293"/>
      <c r="CE116" s="257"/>
      <c r="CF116" s="293"/>
      <c r="CG116" s="257"/>
      <c r="CH116" s="293"/>
      <c r="CI116" s="257"/>
      <c r="CJ116" s="293"/>
      <c r="CK116" s="257"/>
      <c r="CL116" s="293"/>
      <c r="CM116" s="257"/>
      <c r="CN116" s="293"/>
      <c r="CO116" s="257"/>
      <c r="CP116" s="293"/>
      <c r="CQ116" s="257"/>
      <c r="CR116" s="293"/>
      <c r="CS116" s="257"/>
      <c r="CT116" s="293"/>
      <c r="CU116" s="257"/>
      <c r="CV116" s="293"/>
      <c r="CW116" s="257"/>
      <c r="CX116" s="293"/>
      <c r="CY116" s="257"/>
      <c r="CZ116" s="293"/>
    </row>
    <row r="117" spans="2:104" ht="18" customHeight="1" x14ac:dyDescent="0.25">
      <c r="B117" s="520"/>
      <c r="C117" s="525"/>
      <c r="D117" s="256" t="s">
        <v>43</v>
      </c>
      <c r="E117" s="257"/>
      <c r="F117" s="293"/>
      <c r="G117" s="257"/>
      <c r="H117" s="293"/>
      <c r="I117" s="257"/>
      <c r="J117" s="293"/>
      <c r="K117" s="257"/>
      <c r="L117" s="293"/>
      <c r="M117" s="257"/>
      <c r="N117" s="293"/>
      <c r="O117" s="257"/>
      <c r="P117" s="293"/>
      <c r="Q117" s="257"/>
      <c r="R117" s="293"/>
      <c r="S117" s="257"/>
      <c r="T117" s="293"/>
      <c r="U117" s="257"/>
      <c r="V117" s="293"/>
      <c r="W117" s="257"/>
      <c r="X117" s="293"/>
      <c r="Y117" s="257"/>
      <c r="Z117" s="293"/>
      <c r="AA117" s="257"/>
      <c r="AB117" s="293"/>
      <c r="AC117" s="257"/>
      <c r="AD117" s="293"/>
      <c r="AE117" s="257"/>
      <c r="AF117" s="293"/>
      <c r="AG117" s="257"/>
      <c r="AH117" s="293"/>
      <c r="AI117" s="257"/>
      <c r="AJ117" s="293"/>
      <c r="AK117" s="257"/>
      <c r="AL117" s="293"/>
      <c r="AM117" s="257"/>
      <c r="AN117" s="293"/>
      <c r="AO117" s="257"/>
      <c r="AP117" s="293"/>
      <c r="AQ117" s="257"/>
      <c r="AR117" s="293"/>
      <c r="AS117" s="257"/>
      <c r="AT117" s="293"/>
      <c r="AU117" s="257"/>
      <c r="AV117" s="293"/>
      <c r="AW117" s="257"/>
      <c r="AX117" s="293"/>
      <c r="AY117" s="257"/>
      <c r="AZ117" s="293"/>
      <c r="BA117" s="257"/>
      <c r="BB117" s="293"/>
      <c r="BC117" s="257"/>
      <c r="BD117" s="293"/>
      <c r="BE117" s="257"/>
      <c r="BF117" s="293"/>
      <c r="BG117" s="257"/>
      <c r="BH117" s="293"/>
      <c r="BI117" s="257"/>
      <c r="BJ117" s="293"/>
      <c r="BK117" s="257"/>
      <c r="BL117" s="293"/>
      <c r="BM117" s="257"/>
      <c r="BN117" s="293"/>
      <c r="BO117" s="257"/>
      <c r="BP117" s="293"/>
      <c r="BQ117" s="257"/>
      <c r="BR117" s="293"/>
      <c r="BS117" s="257"/>
      <c r="BT117" s="293"/>
      <c r="BU117" s="257"/>
      <c r="BV117" s="293"/>
      <c r="BW117" s="257"/>
      <c r="BX117" s="293"/>
      <c r="BY117" s="257"/>
      <c r="BZ117" s="293"/>
      <c r="CA117" s="257"/>
      <c r="CB117" s="293"/>
      <c r="CC117" s="257"/>
      <c r="CD117" s="293"/>
      <c r="CE117" s="257"/>
      <c r="CF117" s="293"/>
      <c r="CG117" s="257"/>
      <c r="CH117" s="293"/>
      <c r="CI117" s="257"/>
      <c r="CJ117" s="293"/>
      <c r="CK117" s="257"/>
      <c r="CL117" s="293"/>
      <c r="CM117" s="257"/>
      <c r="CN117" s="293"/>
      <c r="CO117" s="257"/>
      <c r="CP117" s="293"/>
      <c r="CQ117" s="257"/>
      <c r="CR117" s="293"/>
      <c r="CS117" s="257"/>
      <c r="CT117" s="293"/>
      <c r="CU117" s="257"/>
      <c r="CV117" s="293"/>
      <c r="CW117" s="257"/>
      <c r="CX117" s="293"/>
      <c r="CY117" s="257"/>
      <c r="CZ117" s="293"/>
    </row>
    <row r="118" spans="2:104" ht="18" customHeight="1" x14ac:dyDescent="0.25">
      <c r="B118" s="520"/>
      <c r="C118" s="525"/>
      <c r="D118" s="256" t="s">
        <v>159</v>
      </c>
      <c r="E118" s="257"/>
      <c r="F118" s="293"/>
      <c r="G118" s="257"/>
      <c r="H118" s="293"/>
      <c r="I118" s="257"/>
      <c r="J118" s="293"/>
      <c r="K118" s="257"/>
      <c r="L118" s="293"/>
      <c r="M118" s="257"/>
      <c r="N118" s="293"/>
      <c r="O118" s="257"/>
      <c r="P118" s="293"/>
      <c r="Q118" s="257"/>
      <c r="R118" s="293"/>
      <c r="S118" s="257"/>
      <c r="T118" s="293"/>
      <c r="U118" s="257"/>
      <c r="V118" s="293"/>
      <c r="W118" s="257"/>
      <c r="X118" s="293"/>
      <c r="Y118" s="257"/>
      <c r="Z118" s="293"/>
      <c r="AA118" s="257"/>
      <c r="AB118" s="293"/>
      <c r="AC118" s="257"/>
      <c r="AD118" s="293"/>
      <c r="AE118" s="257"/>
      <c r="AF118" s="293"/>
      <c r="AG118" s="257"/>
      <c r="AH118" s="293"/>
      <c r="AI118" s="257"/>
      <c r="AJ118" s="293"/>
      <c r="AK118" s="257"/>
      <c r="AL118" s="293"/>
      <c r="AM118" s="257"/>
      <c r="AN118" s="293"/>
      <c r="AO118" s="257"/>
      <c r="AP118" s="293"/>
      <c r="AQ118" s="257"/>
      <c r="AR118" s="293"/>
      <c r="AS118" s="257"/>
      <c r="AT118" s="293"/>
      <c r="AU118" s="257"/>
      <c r="AV118" s="293"/>
      <c r="AW118" s="257"/>
      <c r="AX118" s="293"/>
      <c r="AY118" s="257"/>
      <c r="AZ118" s="293"/>
      <c r="BA118" s="257"/>
      <c r="BB118" s="293"/>
      <c r="BC118" s="257"/>
      <c r="BD118" s="293"/>
      <c r="BE118" s="257"/>
      <c r="BF118" s="293"/>
      <c r="BG118" s="257"/>
      <c r="BH118" s="293"/>
      <c r="BI118" s="257"/>
      <c r="BJ118" s="293"/>
      <c r="BK118" s="257"/>
      <c r="BL118" s="293"/>
      <c r="BM118" s="257"/>
      <c r="BN118" s="293"/>
      <c r="BO118" s="257"/>
      <c r="BP118" s="293"/>
      <c r="BQ118" s="257"/>
      <c r="BR118" s="293"/>
      <c r="BS118" s="257"/>
      <c r="BT118" s="293"/>
      <c r="BU118" s="257"/>
      <c r="BV118" s="293"/>
      <c r="BW118" s="257"/>
      <c r="BX118" s="293"/>
      <c r="BY118" s="257"/>
      <c r="BZ118" s="293"/>
      <c r="CA118" s="257"/>
      <c r="CB118" s="293"/>
      <c r="CC118" s="257"/>
      <c r="CD118" s="293"/>
      <c r="CE118" s="257"/>
      <c r="CF118" s="293"/>
      <c r="CG118" s="257"/>
      <c r="CH118" s="293"/>
      <c r="CI118" s="257"/>
      <c r="CJ118" s="293"/>
      <c r="CK118" s="257"/>
      <c r="CL118" s="293"/>
      <c r="CM118" s="257"/>
      <c r="CN118" s="293"/>
      <c r="CO118" s="257"/>
      <c r="CP118" s="293"/>
      <c r="CQ118" s="257"/>
      <c r="CR118" s="293"/>
      <c r="CS118" s="257"/>
      <c r="CT118" s="293"/>
      <c r="CU118" s="257"/>
      <c r="CV118" s="293"/>
      <c r="CW118" s="257"/>
      <c r="CX118" s="293"/>
      <c r="CY118" s="257"/>
      <c r="CZ118" s="293"/>
    </row>
    <row r="119" spans="2:104" ht="18" customHeight="1" x14ac:dyDescent="0.25">
      <c r="B119" s="520"/>
      <c r="C119" s="525"/>
      <c r="D119" s="256" t="s">
        <v>160</v>
      </c>
      <c r="E119" s="257"/>
      <c r="F119" s="293"/>
      <c r="G119" s="257"/>
      <c r="H119" s="293"/>
      <c r="I119" s="257"/>
      <c r="J119" s="293"/>
      <c r="K119" s="257"/>
      <c r="L119" s="293"/>
      <c r="M119" s="257"/>
      <c r="N119" s="293"/>
      <c r="O119" s="257"/>
      <c r="P119" s="293"/>
      <c r="Q119" s="257"/>
      <c r="R119" s="293"/>
      <c r="S119" s="257"/>
      <c r="T119" s="293"/>
      <c r="U119" s="257"/>
      <c r="V119" s="293"/>
      <c r="W119" s="257"/>
      <c r="X119" s="293"/>
      <c r="Y119" s="257"/>
      <c r="Z119" s="293"/>
      <c r="AA119" s="257"/>
      <c r="AB119" s="293"/>
      <c r="AC119" s="257"/>
      <c r="AD119" s="293"/>
      <c r="AE119" s="257"/>
      <c r="AF119" s="293"/>
      <c r="AG119" s="257"/>
      <c r="AH119" s="293"/>
      <c r="AI119" s="257"/>
      <c r="AJ119" s="293"/>
      <c r="AK119" s="257"/>
      <c r="AL119" s="293"/>
      <c r="AM119" s="257"/>
      <c r="AN119" s="293"/>
      <c r="AO119" s="257"/>
      <c r="AP119" s="293"/>
      <c r="AQ119" s="257"/>
      <c r="AR119" s="293"/>
      <c r="AS119" s="257"/>
      <c r="AT119" s="293"/>
      <c r="AU119" s="257"/>
      <c r="AV119" s="293"/>
      <c r="AW119" s="257"/>
      <c r="AX119" s="293"/>
      <c r="AY119" s="257"/>
      <c r="AZ119" s="293"/>
      <c r="BA119" s="257"/>
      <c r="BB119" s="293"/>
      <c r="BC119" s="257"/>
      <c r="BD119" s="293"/>
      <c r="BE119" s="257"/>
      <c r="BF119" s="293"/>
      <c r="BG119" s="257"/>
      <c r="BH119" s="293"/>
      <c r="BI119" s="257"/>
      <c r="BJ119" s="293"/>
      <c r="BK119" s="257"/>
      <c r="BL119" s="293"/>
      <c r="BM119" s="257"/>
      <c r="BN119" s="293"/>
      <c r="BO119" s="257"/>
      <c r="BP119" s="293"/>
      <c r="BQ119" s="257"/>
      <c r="BR119" s="293"/>
      <c r="BS119" s="257"/>
      <c r="BT119" s="293"/>
      <c r="BU119" s="257"/>
      <c r="BV119" s="293"/>
      <c r="BW119" s="257"/>
      <c r="BX119" s="293"/>
      <c r="BY119" s="257"/>
      <c r="BZ119" s="293"/>
      <c r="CA119" s="257"/>
      <c r="CB119" s="293"/>
      <c r="CC119" s="257"/>
      <c r="CD119" s="293"/>
      <c r="CE119" s="257"/>
      <c r="CF119" s="293"/>
      <c r="CG119" s="257"/>
      <c r="CH119" s="293"/>
      <c r="CI119" s="257"/>
      <c r="CJ119" s="293"/>
      <c r="CK119" s="257"/>
      <c r="CL119" s="293"/>
      <c r="CM119" s="257"/>
      <c r="CN119" s="293"/>
      <c r="CO119" s="257"/>
      <c r="CP119" s="293"/>
      <c r="CQ119" s="257"/>
      <c r="CR119" s="293"/>
      <c r="CS119" s="257"/>
      <c r="CT119" s="293"/>
      <c r="CU119" s="257"/>
      <c r="CV119" s="293"/>
      <c r="CW119" s="257"/>
      <c r="CX119" s="293"/>
      <c r="CY119" s="257"/>
      <c r="CZ119" s="293"/>
    </row>
    <row r="120" spans="2:104" ht="18" customHeight="1" x14ac:dyDescent="0.25">
      <c r="B120" s="520"/>
      <c r="C120" s="525"/>
      <c r="D120" s="256" t="s">
        <v>161</v>
      </c>
      <c r="E120" s="258"/>
      <c r="F120" s="294"/>
      <c r="G120" s="258"/>
      <c r="H120" s="294"/>
      <c r="I120" s="258"/>
      <c r="J120" s="294"/>
      <c r="K120" s="258"/>
      <c r="L120" s="294"/>
      <c r="M120" s="258"/>
      <c r="N120" s="294"/>
      <c r="O120" s="258"/>
      <c r="P120" s="294"/>
      <c r="Q120" s="258"/>
      <c r="R120" s="294"/>
      <c r="S120" s="258"/>
      <c r="T120" s="294"/>
      <c r="U120" s="258"/>
      <c r="V120" s="294"/>
      <c r="W120" s="258"/>
      <c r="X120" s="294"/>
      <c r="Y120" s="258"/>
      <c r="Z120" s="294"/>
      <c r="AA120" s="258"/>
      <c r="AB120" s="294"/>
      <c r="AC120" s="258"/>
      <c r="AD120" s="294"/>
      <c r="AE120" s="258"/>
      <c r="AF120" s="294"/>
      <c r="AG120" s="258"/>
      <c r="AH120" s="294"/>
      <c r="AI120" s="258"/>
      <c r="AJ120" s="294"/>
      <c r="AK120" s="258"/>
      <c r="AL120" s="294"/>
      <c r="AM120" s="258"/>
      <c r="AN120" s="294"/>
      <c r="AO120" s="258"/>
      <c r="AP120" s="294"/>
      <c r="AQ120" s="258"/>
      <c r="AR120" s="294"/>
      <c r="AS120" s="258"/>
      <c r="AT120" s="294"/>
      <c r="AU120" s="258"/>
      <c r="AV120" s="294"/>
      <c r="AW120" s="258"/>
      <c r="AX120" s="294"/>
      <c r="AY120" s="258"/>
      <c r="AZ120" s="294"/>
      <c r="BA120" s="258"/>
      <c r="BB120" s="294"/>
      <c r="BC120" s="258"/>
      <c r="BD120" s="294"/>
      <c r="BE120" s="258"/>
      <c r="BF120" s="294"/>
      <c r="BG120" s="258"/>
      <c r="BH120" s="294"/>
      <c r="BI120" s="258"/>
      <c r="BJ120" s="294"/>
      <c r="BK120" s="258"/>
      <c r="BL120" s="294"/>
      <c r="BM120" s="257"/>
      <c r="BN120" s="293"/>
      <c r="BO120" s="257"/>
      <c r="BP120" s="293"/>
      <c r="BQ120" s="257"/>
      <c r="BR120" s="293"/>
      <c r="BS120" s="257"/>
      <c r="BT120" s="293"/>
      <c r="BU120" s="257"/>
      <c r="BV120" s="293"/>
      <c r="BW120" s="257"/>
      <c r="BX120" s="293"/>
      <c r="BY120" s="257"/>
      <c r="BZ120" s="293"/>
      <c r="CA120" s="257"/>
      <c r="CB120" s="293"/>
      <c r="CC120" s="257"/>
      <c r="CD120" s="293"/>
      <c r="CE120" s="257"/>
      <c r="CF120" s="293"/>
      <c r="CG120" s="257"/>
      <c r="CH120" s="293"/>
      <c r="CI120" s="257"/>
      <c r="CJ120" s="293"/>
      <c r="CK120" s="257"/>
      <c r="CL120" s="293"/>
      <c r="CM120" s="257"/>
      <c r="CN120" s="293"/>
      <c r="CO120" s="257"/>
      <c r="CP120" s="293"/>
      <c r="CQ120" s="257"/>
      <c r="CR120" s="293"/>
      <c r="CS120" s="257"/>
      <c r="CT120" s="293"/>
      <c r="CU120" s="257"/>
      <c r="CV120" s="293"/>
      <c r="CW120" s="257"/>
      <c r="CX120" s="293"/>
      <c r="CY120" s="257"/>
      <c r="CZ120" s="293"/>
    </row>
    <row r="121" spans="2:104" ht="18" customHeight="1" thickBot="1" x14ac:dyDescent="0.3">
      <c r="B121" s="520"/>
      <c r="C121" s="525"/>
      <c r="D121" s="259" t="s">
        <v>162</v>
      </c>
      <c r="E121" s="260" t="e">
        <f>E112/E117</f>
        <v>#DIV/0!</v>
      </c>
      <c r="F121" s="295" t="e">
        <f t="shared" ref="F121:BM121" si="131">F112/F117</f>
        <v>#DIV/0!</v>
      </c>
      <c r="G121" s="260" t="e">
        <f t="shared" si="131"/>
        <v>#DIV/0!</v>
      </c>
      <c r="H121" s="295" t="e">
        <f t="shared" si="131"/>
        <v>#DIV/0!</v>
      </c>
      <c r="I121" s="260" t="e">
        <f t="shared" si="131"/>
        <v>#DIV/0!</v>
      </c>
      <c r="J121" s="295" t="e">
        <f t="shared" si="131"/>
        <v>#DIV/0!</v>
      </c>
      <c r="K121" s="260" t="e">
        <f t="shared" si="131"/>
        <v>#DIV/0!</v>
      </c>
      <c r="L121" s="295" t="e">
        <f t="shared" si="131"/>
        <v>#DIV/0!</v>
      </c>
      <c r="M121" s="260" t="e">
        <f t="shared" si="131"/>
        <v>#DIV/0!</v>
      </c>
      <c r="N121" s="295" t="e">
        <f t="shared" si="131"/>
        <v>#DIV/0!</v>
      </c>
      <c r="O121" s="260" t="e">
        <f t="shared" si="131"/>
        <v>#DIV/0!</v>
      </c>
      <c r="P121" s="295" t="e">
        <f t="shared" si="131"/>
        <v>#DIV/0!</v>
      </c>
      <c r="Q121" s="260" t="e">
        <f t="shared" si="131"/>
        <v>#DIV/0!</v>
      </c>
      <c r="R121" s="295" t="e">
        <f t="shared" si="131"/>
        <v>#DIV/0!</v>
      </c>
      <c r="S121" s="260" t="e">
        <f t="shared" si="131"/>
        <v>#DIV/0!</v>
      </c>
      <c r="T121" s="295" t="e">
        <f t="shared" si="131"/>
        <v>#DIV/0!</v>
      </c>
      <c r="U121" s="260" t="e">
        <f t="shared" si="131"/>
        <v>#DIV/0!</v>
      </c>
      <c r="V121" s="295" t="e">
        <f t="shared" si="131"/>
        <v>#DIV/0!</v>
      </c>
      <c r="W121" s="260" t="e">
        <f t="shared" si="131"/>
        <v>#DIV/0!</v>
      </c>
      <c r="X121" s="295" t="e">
        <f t="shared" si="131"/>
        <v>#DIV/0!</v>
      </c>
      <c r="Y121" s="260" t="e">
        <f t="shared" si="131"/>
        <v>#DIV/0!</v>
      </c>
      <c r="Z121" s="295" t="e">
        <f t="shared" si="131"/>
        <v>#DIV/0!</v>
      </c>
      <c r="AA121" s="260" t="e">
        <f t="shared" si="131"/>
        <v>#DIV/0!</v>
      </c>
      <c r="AB121" s="295" t="e">
        <f t="shared" si="131"/>
        <v>#DIV/0!</v>
      </c>
      <c r="AC121" s="260" t="e">
        <f t="shared" si="131"/>
        <v>#DIV/0!</v>
      </c>
      <c r="AD121" s="295" t="e">
        <f t="shared" si="131"/>
        <v>#DIV/0!</v>
      </c>
      <c r="AE121" s="260" t="e">
        <f t="shared" si="131"/>
        <v>#DIV/0!</v>
      </c>
      <c r="AF121" s="295" t="e">
        <f t="shared" si="131"/>
        <v>#DIV/0!</v>
      </c>
      <c r="AG121" s="260" t="e">
        <f t="shared" si="131"/>
        <v>#DIV/0!</v>
      </c>
      <c r="AH121" s="295" t="e">
        <f t="shared" si="131"/>
        <v>#DIV/0!</v>
      </c>
      <c r="AI121" s="260" t="e">
        <f t="shared" si="131"/>
        <v>#DIV/0!</v>
      </c>
      <c r="AJ121" s="295" t="e">
        <f t="shared" si="131"/>
        <v>#DIV/0!</v>
      </c>
      <c r="AK121" s="260" t="e">
        <f t="shared" si="131"/>
        <v>#DIV/0!</v>
      </c>
      <c r="AL121" s="295" t="e">
        <f t="shared" si="131"/>
        <v>#DIV/0!</v>
      </c>
      <c r="AM121" s="260" t="e">
        <f t="shared" si="131"/>
        <v>#DIV/0!</v>
      </c>
      <c r="AN121" s="295" t="e">
        <f t="shared" si="131"/>
        <v>#DIV/0!</v>
      </c>
      <c r="AO121" s="260" t="e">
        <f t="shared" si="131"/>
        <v>#DIV/0!</v>
      </c>
      <c r="AP121" s="295" t="e">
        <f t="shared" si="131"/>
        <v>#DIV/0!</v>
      </c>
      <c r="AQ121" s="260" t="e">
        <f t="shared" si="131"/>
        <v>#DIV/0!</v>
      </c>
      <c r="AR121" s="295" t="e">
        <f t="shared" si="131"/>
        <v>#DIV/0!</v>
      </c>
      <c r="AS121" s="260" t="e">
        <f t="shared" si="131"/>
        <v>#DIV/0!</v>
      </c>
      <c r="AT121" s="295" t="e">
        <f t="shared" si="131"/>
        <v>#DIV/0!</v>
      </c>
      <c r="AU121" s="260" t="e">
        <f t="shared" si="131"/>
        <v>#DIV/0!</v>
      </c>
      <c r="AV121" s="295" t="e">
        <f t="shared" si="131"/>
        <v>#DIV/0!</v>
      </c>
      <c r="AW121" s="260" t="e">
        <f t="shared" si="131"/>
        <v>#DIV/0!</v>
      </c>
      <c r="AX121" s="295" t="e">
        <f t="shared" si="131"/>
        <v>#DIV/0!</v>
      </c>
      <c r="AY121" s="260" t="e">
        <f t="shared" si="131"/>
        <v>#DIV/0!</v>
      </c>
      <c r="AZ121" s="295" t="e">
        <f t="shared" si="131"/>
        <v>#DIV/0!</v>
      </c>
      <c r="BA121" s="260" t="e">
        <f t="shared" si="131"/>
        <v>#DIV/0!</v>
      </c>
      <c r="BB121" s="295" t="e">
        <f t="shared" si="131"/>
        <v>#DIV/0!</v>
      </c>
      <c r="BC121" s="260" t="e">
        <f t="shared" si="131"/>
        <v>#DIV/0!</v>
      </c>
      <c r="BD121" s="295" t="e">
        <f t="shared" si="131"/>
        <v>#DIV/0!</v>
      </c>
      <c r="BE121" s="260" t="e">
        <f t="shared" si="131"/>
        <v>#DIV/0!</v>
      </c>
      <c r="BF121" s="295" t="e">
        <f t="shared" si="131"/>
        <v>#DIV/0!</v>
      </c>
      <c r="BG121" s="260" t="e">
        <f t="shared" si="131"/>
        <v>#DIV/0!</v>
      </c>
      <c r="BH121" s="295" t="e">
        <f t="shared" si="131"/>
        <v>#DIV/0!</v>
      </c>
      <c r="BI121" s="260" t="e">
        <f t="shared" si="131"/>
        <v>#DIV/0!</v>
      </c>
      <c r="BJ121" s="295" t="e">
        <f t="shared" si="131"/>
        <v>#DIV/0!</v>
      </c>
      <c r="BK121" s="260" t="e">
        <f t="shared" si="131"/>
        <v>#DIV/0!</v>
      </c>
      <c r="BL121" s="295" t="e">
        <f t="shared" si="131"/>
        <v>#DIV/0!</v>
      </c>
      <c r="BM121" s="260" t="e">
        <f t="shared" si="131"/>
        <v>#DIV/0!</v>
      </c>
      <c r="BN121" s="295" t="e">
        <f t="shared" ref="BN121:CZ121" si="132">BN112/BN117</f>
        <v>#DIV/0!</v>
      </c>
      <c r="BO121" s="260" t="e">
        <f t="shared" si="132"/>
        <v>#DIV/0!</v>
      </c>
      <c r="BP121" s="295" t="e">
        <f t="shared" si="132"/>
        <v>#DIV/0!</v>
      </c>
      <c r="BQ121" s="260" t="e">
        <f t="shared" si="132"/>
        <v>#DIV/0!</v>
      </c>
      <c r="BR121" s="295" t="e">
        <f t="shared" si="132"/>
        <v>#DIV/0!</v>
      </c>
      <c r="BS121" s="260" t="e">
        <f t="shared" si="132"/>
        <v>#DIV/0!</v>
      </c>
      <c r="BT121" s="295" t="e">
        <f t="shared" si="132"/>
        <v>#DIV/0!</v>
      </c>
      <c r="BU121" s="260" t="e">
        <f t="shared" si="132"/>
        <v>#DIV/0!</v>
      </c>
      <c r="BV121" s="295" t="e">
        <f t="shared" si="132"/>
        <v>#DIV/0!</v>
      </c>
      <c r="BW121" s="260" t="e">
        <f t="shared" si="132"/>
        <v>#DIV/0!</v>
      </c>
      <c r="BX121" s="295" t="e">
        <f t="shared" si="132"/>
        <v>#DIV/0!</v>
      </c>
      <c r="BY121" s="260" t="e">
        <f t="shared" si="132"/>
        <v>#DIV/0!</v>
      </c>
      <c r="BZ121" s="295" t="e">
        <f t="shared" si="132"/>
        <v>#DIV/0!</v>
      </c>
      <c r="CA121" s="260" t="e">
        <f t="shared" si="132"/>
        <v>#DIV/0!</v>
      </c>
      <c r="CB121" s="295" t="e">
        <f t="shared" si="132"/>
        <v>#DIV/0!</v>
      </c>
      <c r="CC121" s="260" t="e">
        <f t="shared" si="132"/>
        <v>#DIV/0!</v>
      </c>
      <c r="CD121" s="295" t="e">
        <f t="shared" si="132"/>
        <v>#DIV/0!</v>
      </c>
      <c r="CE121" s="260" t="e">
        <f t="shared" si="132"/>
        <v>#DIV/0!</v>
      </c>
      <c r="CF121" s="295" t="e">
        <f t="shared" si="132"/>
        <v>#DIV/0!</v>
      </c>
      <c r="CG121" s="260" t="e">
        <f t="shared" si="132"/>
        <v>#DIV/0!</v>
      </c>
      <c r="CH121" s="295" t="e">
        <f t="shared" si="132"/>
        <v>#DIV/0!</v>
      </c>
      <c r="CI121" s="260" t="e">
        <f t="shared" si="132"/>
        <v>#DIV/0!</v>
      </c>
      <c r="CJ121" s="295" t="e">
        <f t="shared" si="132"/>
        <v>#DIV/0!</v>
      </c>
      <c r="CK121" s="260" t="e">
        <f t="shared" si="132"/>
        <v>#DIV/0!</v>
      </c>
      <c r="CL121" s="295" t="e">
        <f t="shared" si="132"/>
        <v>#DIV/0!</v>
      </c>
      <c r="CM121" s="260" t="e">
        <f t="shared" si="132"/>
        <v>#DIV/0!</v>
      </c>
      <c r="CN121" s="295" t="e">
        <f t="shared" si="132"/>
        <v>#DIV/0!</v>
      </c>
      <c r="CO121" s="260" t="e">
        <f t="shared" si="132"/>
        <v>#DIV/0!</v>
      </c>
      <c r="CP121" s="295" t="e">
        <f t="shared" si="132"/>
        <v>#DIV/0!</v>
      </c>
      <c r="CQ121" s="260" t="e">
        <f t="shared" si="132"/>
        <v>#DIV/0!</v>
      </c>
      <c r="CR121" s="295" t="e">
        <f t="shared" si="132"/>
        <v>#DIV/0!</v>
      </c>
      <c r="CS121" s="260" t="e">
        <f t="shared" si="132"/>
        <v>#DIV/0!</v>
      </c>
      <c r="CT121" s="295" t="e">
        <f t="shared" si="132"/>
        <v>#DIV/0!</v>
      </c>
      <c r="CU121" s="260" t="e">
        <f t="shared" si="132"/>
        <v>#DIV/0!</v>
      </c>
      <c r="CV121" s="295" t="e">
        <f t="shared" si="132"/>
        <v>#DIV/0!</v>
      </c>
      <c r="CW121" s="260" t="e">
        <f t="shared" si="132"/>
        <v>#DIV/0!</v>
      </c>
      <c r="CX121" s="295" t="e">
        <f t="shared" si="132"/>
        <v>#DIV/0!</v>
      </c>
      <c r="CY121" s="260" t="e">
        <f t="shared" si="132"/>
        <v>#DIV/0!</v>
      </c>
      <c r="CZ121" s="295" t="e">
        <f t="shared" si="132"/>
        <v>#DIV/0!</v>
      </c>
    </row>
    <row r="122" spans="2:104" ht="18" customHeight="1" x14ac:dyDescent="0.25">
      <c r="B122" s="520"/>
      <c r="C122" s="525"/>
      <c r="D122" s="50" t="s">
        <v>297</v>
      </c>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row>
    <row r="123" spans="2:104" ht="18" customHeight="1" x14ac:dyDescent="0.25">
      <c r="B123" s="520"/>
      <c r="C123" s="525"/>
      <c r="D123" s="48" t="s">
        <v>298</v>
      </c>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row>
    <row r="124" spans="2:104" ht="18" customHeight="1" x14ac:dyDescent="0.25">
      <c r="B124" s="520"/>
      <c r="C124" s="525"/>
      <c r="D124" s="48" t="s">
        <v>163</v>
      </c>
      <c r="E124" s="70"/>
      <c r="F124" s="296"/>
      <c r="G124" s="70"/>
      <c r="H124" s="296"/>
      <c r="I124" s="70"/>
      <c r="J124" s="296"/>
      <c r="K124" s="70"/>
      <c r="L124" s="296"/>
      <c r="M124" s="70"/>
      <c r="N124" s="296"/>
      <c r="O124" s="70"/>
      <c r="P124" s="296"/>
      <c r="Q124" s="70"/>
      <c r="R124" s="296"/>
      <c r="S124" s="70"/>
      <c r="T124" s="296"/>
      <c r="U124" s="70"/>
      <c r="V124" s="296"/>
      <c r="W124" s="70"/>
      <c r="X124" s="296"/>
      <c r="Y124" s="70"/>
      <c r="Z124" s="296"/>
      <c r="AA124" s="70"/>
      <c r="AB124" s="296"/>
      <c r="AC124" s="70"/>
      <c r="AD124" s="296"/>
      <c r="AE124" s="70"/>
      <c r="AF124" s="296"/>
      <c r="AG124" s="70"/>
      <c r="AH124" s="296"/>
      <c r="AI124" s="70"/>
      <c r="AJ124" s="296"/>
      <c r="AK124" s="70"/>
      <c r="AL124" s="296"/>
      <c r="AM124" s="70"/>
      <c r="AN124" s="296"/>
      <c r="AO124" s="70"/>
      <c r="AP124" s="296"/>
      <c r="AQ124" s="70"/>
      <c r="AR124" s="296"/>
      <c r="AS124" s="70"/>
      <c r="AT124" s="296"/>
      <c r="AU124" s="70"/>
      <c r="AV124" s="296"/>
      <c r="AW124" s="70"/>
      <c r="AX124" s="296"/>
      <c r="AY124" s="70"/>
      <c r="AZ124" s="296"/>
      <c r="BA124" s="70"/>
      <c r="BB124" s="296"/>
      <c r="BC124" s="70"/>
      <c r="BD124" s="296"/>
      <c r="BE124" s="70"/>
      <c r="BF124" s="296"/>
      <c r="BG124" s="70"/>
      <c r="BH124" s="296"/>
      <c r="BI124" s="70"/>
      <c r="BJ124" s="296"/>
      <c r="BK124" s="70"/>
      <c r="BL124" s="296"/>
      <c r="BM124" s="70"/>
      <c r="BN124" s="296"/>
      <c r="BO124" s="70"/>
      <c r="BP124" s="296"/>
      <c r="BQ124" s="70"/>
      <c r="BR124" s="296"/>
      <c r="BS124" s="70"/>
      <c r="BT124" s="296"/>
      <c r="BU124" s="70"/>
      <c r="BV124" s="296"/>
      <c r="BW124" s="70"/>
      <c r="BX124" s="296"/>
      <c r="BY124" s="70"/>
      <c r="BZ124" s="296"/>
      <c r="CA124" s="70"/>
      <c r="CB124" s="296"/>
      <c r="CC124" s="70"/>
      <c r="CD124" s="296"/>
      <c r="CE124" s="70"/>
      <c r="CF124" s="296"/>
      <c r="CG124" s="70"/>
      <c r="CH124" s="296"/>
      <c r="CI124" s="70"/>
      <c r="CJ124" s="296"/>
      <c r="CK124" s="70"/>
      <c r="CL124" s="296"/>
      <c r="CM124" s="70"/>
      <c r="CN124" s="296"/>
      <c r="CO124" s="70"/>
      <c r="CP124" s="296"/>
      <c r="CQ124" s="70"/>
      <c r="CR124" s="296"/>
      <c r="CS124" s="70"/>
      <c r="CT124" s="296"/>
      <c r="CU124" s="70"/>
      <c r="CV124" s="296"/>
      <c r="CW124" s="70"/>
      <c r="CX124" s="296"/>
      <c r="CY124" s="70"/>
      <c r="CZ124" s="296"/>
    </row>
    <row r="125" spans="2:104" ht="18" customHeight="1" x14ac:dyDescent="0.25">
      <c r="B125" s="520"/>
      <c r="C125" s="525"/>
      <c r="D125" s="48" t="s">
        <v>164</v>
      </c>
      <c r="E125" s="70"/>
      <c r="F125" s="296"/>
      <c r="G125" s="70"/>
      <c r="H125" s="296"/>
      <c r="I125" s="70"/>
      <c r="J125" s="296"/>
      <c r="K125" s="70"/>
      <c r="L125" s="296"/>
      <c r="M125" s="70"/>
      <c r="N125" s="296"/>
      <c r="O125" s="70"/>
      <c r="P125" s="296"/>
      <c r="Q125" s="70"/>
      <c r="R125" s="296"/>
      <c r="S125" s="70"/>
      <c r="T125" s="296"/>
      <c r="U125" s="70"/>
      <c r="V125" s="296"/>
      <c r="W125" s="70"/>
      <c r="X125" s="296"/>
      <c r="Y125" s="70"/>
      <c r="Z125" s="296"/>
      <c r="AA125" s="70"/>
      <c r="AB125" s="296"/>
      <c r="AC125" s="70"/>
      <c r="AD125" s="296"/>
      <c r="AE125" s="70"/>
      <c r="AF125" s="296"/>
      <c r="AG125" s="70"/>
      <c r="AH125" s="296"/>
      <c r="AI125" s="70"/>
      <c r="AJ125" s="296"/>
      <c r="AK125" s="70"/>
      <c r="AL125" s="296"/>
      <c r="AM125" s="70"/>
      <c r="AN125" s="296"/>
      <c r="AO125" s="70"/>
      <c r="AP125" s="296"/>
      <c r="AQ125" s="70"/>
      <c r="AR125" s="296"/>
      <c r="AS125" s="70"/>
      <c r="AT125" s="296"/>
      <c r="AU125" s="70"/>
      <c r="AV125" s="296"/>
      <c r="AW125" s="70"/>
      <c r="AX125" s="296"/>
      <c r="AY125" s="70"/>
      <c r="AZ125" s="296"/>
      <c r="BA125" s="70"/>
      <c r="BB125" s="296"/>
      <c r="BC125" s="70"/>
      <c r="BD125" s="296"/>
      <c r="BE125" s="70"/>
      <c r="BF125" s="296"/>
      <c r="BG125" s="70"/>
      <c r="BH125" s="296"/>
      <c r="BI125" s="70"/>
      <c r="BJ125" s="296"/>
      <c r="BK125" s="70"/>
      <c r="BL125" s="296"/>
      <c r="BM125" s="70"/>
      <c r="BN125" s="296"/>
      <c r="BO125" s="70"/>
      <c r="BP125" s="296"/>
      <c r="BQ125" s="70"/>
      <c r="BR125" s="296"/>
      <c r="BS125" s="70"/>
      <c r="BT125" s="296"/>
      <c r="BU125" s="70"/>
      <c r="BV125" s="296"/>
      <c r="BW125" s="70"/>
      <c r="BX125" s="296"/>
      <c r="BY125" s="70"/>
      <c r="BZ125" s="296"/>
      <c r="CA125" s="70"/>
      <c r="CB125" s="296"/>
      <c r="CC125" s="70"/>
      <c r="CD125" s="296"/>
      <c r="CE125" s="70"/>
      <c r="CF125" s="296"/>
      <c r="CG125" s="70"/>
      <c r="CH125" s="296"/>
      <c r="CI125" s="70"/>
      <c r="CJ125" s="296"/>
      <c r="CK125" s="70"/>
      <c r="CL125" s="296"/>
      <c r="CM125" s="70"/>
      <c r="CN125" s="296"/>
      <c r="CO125" s="70"/>
      <c r="CP125" s="296"/>
      <c r="CQ125" s="70"/>
      <c r="CR125" s="296"/>
      <c r="CS125" s="70"/>
      <c r="CT125" s="296"/>
      <c r="CU125" s="70"/>
      <c r="CV125" s="296"/>
      <c r="CW125" s="70"/>
      <c r="CX125" s="296"/>
      <c r="CY125" s="70"/>
      <c r="CZ125" s="296"/>
    </row>
    <row r="126" spans="2:104" ht="18" customHeight="1" x14ac:dyDescent="0.25">
      <c r="B126" s="520"/>
      <c r="C126" s="525"/>
      <c r="D126" s="48" t="s">
        <v>165</v>
      </c>
      <c r="E126" s="70"/>
      <c r="F126" s="296"/>
      <c r="G126" s="70"/>
      <c r="H126" s="296"/>
      <c r="I126" s="70"/>
      <c r="J126" s="296"/>
      <c r="K126" s="70"/>
      <c r="L126" s="296"/>
      <c r="M126" s="70"/>
      <c r="N126" s="296"/>
      <c r="O126" s="70"/>
      <c r="P126" s="296"/>
      <c r="Q126" s="70"/>
      <c r="R126" s="296"/>
      <c r="S126" s="70"/>
      <c r="T126" s="296"/>
      <c r="U126" s="70"/>
      <c r="V126" s="296"/>
      <c r="W126" s="70"/>
      <c r="X126" s="296"/>
      <c r="Y126" s="70"/>
      <c r="Z126" s="296"/>
      <c r="AA126" s="70"/>
      <c r="AB126" s="296"/>
      <c r="AC126" s="70"/>
      <c r="AD126" s="296"/>
      <c r="AE126" s="70"/>
      <c r="AF126" s="296"/>
      <c r="AG126" s="70"/>
      <c r="AH126" s="296"/>
      <c r="AI126" s="70"/>
      <c r="AJ126" s="296"/>
      <c r="AK126" s="70"/>
      <c r="AL126" s="296"/>
      <c r="AM126" s="70"/>
      <c r="AN126" s="296"/>
      <c r="AO126" s="70"/>
      <c r="AP126" s="296"/>
      <c r="AQ126" s="70"/>
      <c r="AR126" s="296"/>
      <c r="AS126" s="70"/>
      <c r="AT126" s="296"/>
      <c r="AU126" s="70"/>
      <c r="AV126" s="296"/>
      <c r="AW126" s="70"/>
      <c r="AX126" s="296"/>
      <c r="AY126" s="70"/>
      <c r="AZ126" s="296"/>
      <c r="BA126" s="70"/>
      <c r="BB126" s="296"/>
      <c r="BC126" s="70"/>
      <c r="BD126" s="296"/>
      <c r="BE126" s="70"/>
      <c r="BF126" s="296"/>
      <c r="BG126" s="70"/>
      <c r="BH126" s="296"/>
      <c r="BI126" s="70"/>
      <c r="BJ126" s="296"/>
      <c r="BK126" s="70"/>
      <c r="BL126" s="296"/>
      <c r="BM126" s="70"/>
      <c r="BN126" s="296"/>
      <c r="BO126" s="70"/>
      <c r="BP126" s="296"/>
      <c r="BQ126" s="70"/>
      <c r="BR126" s="296"/>
      <c r="BS126" s="70"/>
      <c r="BT126" s="296"/>
      <c r="BU126" s="70"/>
      <c r="BV126" s="296"/>
      <c r="BW126" s="70"/>
      <c r="BX126" s="296"/>
      <c r="BY126" s="70"/>
      <c r="BZ126" s="296"/>
      <c r="CA126" s="70"/>
      <c r="CB126" s="296"/>
      <c r="CC126" s="70"/>
      <c r="CD126" s="296"/>
      <c r="CE126" s="70"/>
      <c r="CF126" s="296"/>
      <c r="CG126" s="70"/>
      <c r="CH126" s="296"/>
      <c r="CI126" s="70"/>
      <c r="CJ126" s="296"/>
      <c r="CK126" s="70"/>
      <c r="CL126" s="296"/>
      <c r="CM126" s="70"/>
      <c r="CN126" s="296"/>
      <c r="CO126" s="70"/>
      <c r="CP126" s="296"/>
      <c r="CQ126" s="70"/>
      <c r="CR126" s="296"/>
      <c r="CS126" s="70"/>
      <c r="CT126" s="296"/>
      <c r="CU126" s="70"/>
      <c r="CV126" s="296"/>
      <c r="CW126" s="70"/>
      <c r="CX126" s="296"/>
      <c r="CY126" s="70"/>
      <c r="CZ126" s="296"/>
    </row>
    <row r="127" spans="2:104" ht="18" customHeight="1" x14ac:dyDescent="0.25">
      <c r="B127" s="520"/>
      <c r="C127" s="525"/>
      <c r="D127" s="48" t="s">
        <v>166</v>
      </c>
      <c r="E127" s="70"/>
      <c r="F127" s="296"/>
      <c r="G127" s="70"/>
      <c r="H127" s="296"/>
      <c r="I127" s="70"/>
      <c r="J127" s="296"/>
      <c r="K127" s="70"/>
      <c r="L127" s="296"/>
      <c r="M127" s="70"/>
      <c r="N127" s="296"/>
      <c r="O127" s="70"/>
      <c r="P127" s="296"/>
      <c r="Q127" s="70"/>
      <c r="R127" s="296"/>
      <c r="S127" s="70"/>
      <c r="T127" s="296"/>
      <c r="U127" s="70"/>
      <c r="V127" s="296"/>
      <c r="W127" s="70"/>
      <c r="X127" s="296"/>
      <c r="Y127" s="70"/>
      <c r="Z127" s="296"/>
      <c r="AA127" s="70"/>
      <c r="AB127" s="296"/>
      <c r="AC127" s="70"/>
      <c r="AD127" s="296"/>
      <c r="AE127" s="70"/>
      <c r="AF127" s="296"/>
      <c r="AG127" s="70"/>
      <c r="AH127" s="296"/>
      <c r="AI127" s="70"/>
      <c r="AJ127" s="296"/>
      <c r="AK127" s="70"/>
      <c r="AL127" s="296"/>
      <c r="AM127" s="70"/>
      <c r="AN127" s="296"/>
      <c r="AO127" s="70"/>
      <c r="AP127" s="296"/>
      <c r="AQ127" s="70"/>
      <c r="AR127" s="296"/>
      <c r="AS127" s="70"/>
      <c r="AT127" s="296"/>
      <c r="AU127" s="70"/>
      <c r="AV127" s="296"/>
      <c r="AW127" s="70"/>
      <c r="AX127" s="296"/>
      <c r="AY127" s="70"/>
      <c r="AZ127" s="296"/>
      <c r="BA127" s="70"/>
      <c r="BB127" s="296"/>
      <c r="BC127" s="70"/>
      <c r="BD127" s="296"/>
      <c r="BE127" s="70"/>
      <c r="BF127" s="296"/>
      <c r="BG127" s="70"/>
      <c r="BH127" s="296"/>
      <c r="BI127" s="70"/>
      <c r="BJ127" s="296"/>
      <c r="BK127" s="70"/>
      <c r="BL127" s="296"/>
      <c r="BM127" s="70"/>
      <c r="BN127" s="296"/>
      <c r="BO127" s="70"/>
      <c r="BP127" s="296"/>
      <c r="BQ127" s="70"/>
      <c r="BR127" s="296"/>
      <c r="BS127" s="70"/>
      <c r="BT127" s="296"/>
      <c r="BU127" s="70"/>
      <c r="BV127" s="296"/>
      <c r="BW127" s="70"/>
      <c r="BX127" s="296"/>
      <c r="BY127" s="70"/>
      <c r="BZ127" s="296"/>
      <c r="CA127" s="70"/>
      <c r="CB127" s="296"/>
      <c r="CC127" s="70"/>
      <c r="CD127" s="296"/>
      <c r="CE127" s="70"/>
      <c r="CF127" s="296"/>
      <c r="CG127" s="70"/>
      <c r="CH127" s="296"/>
      <c r="CI127" s="70"/>
      <c r="CJ127" s="296"/>
      <c r="CK127" s="70"/>
      <c r="CL127" s="296"/>
      <c r="CM127" s="70"/>
      <c r="CN127" s="296"/>
      <c r="CO127" s="70"/>
      <c r="CP127" s="296"/>
      <c r="CQ127" s="70"/>
      <c r="CR127" s="296"/>
      <c r="CS127" s="70"/>
      <c r="CT127" s="296"/>
      <c r="CU127" s="70"/>
      <c r="CV127" s="296"/>
      <c r="CW127" s="70"/>
      <c r="CX127" s="296"/>
      <c r="CY127" s="70"/>
      <c r="CZ127" s="296"/>
    </row>
    <row r="128" spans="2:104" ht="18" customHeight="1" x14ac:dyDescent="0.25">
      <c r="B128" s="520"/>
      <c r="C128" s="525"/>
      <c r="D128" s="48" t="s">
        <v>167</v>
      </c>
      <c r="E128" s="70"/>
      <c r="F128" s="296"/>
      <c r="G128" s="70"/>
      <c r="H128" s="296"/>
      <c r="I128" s="70"/>
      <c r="J128" s="296"/>
      <c r="K128" s="70"/>
      <c r="L128" s="296"/>
      <c r="M128" s="70"/>
      <c r="N128" s="296"/>
      <c r="O128" s="70"/>
      <c r="P128" s="296"/>
      <c r="Q128" s="70"/>
      <c r="R128" s="296"/>
      <c r="S128" s="70"/>
      <c r="T128" s="296"/>
      <c r="U128" s="70"/>
      <c r="V128" s="296"/>
      <c r="W128" s="70"/>
      <c r="X128" s="296"/>
      <c r="Y128" s="70"/>
      <c r="Z128" s="296"/>
      <c r="AA128" s="70"/>
      <c r="AB128" s="296"/>
      <c r="AC128" s="70"/>
      <c r="AD128" s="296"/>
      <c r="AE128" s="70"/>
      <c r="AF128" s="296"/>
      <c r="AG128" s="70"/>
      <c r="AH128" s="296"/>
      <c r="AI128" s="70"/>
      <c r="AJ128" s="296"/>
      <c r="AK128" s="70"/>
      <c r="AL128" s="296"/>
      <c r="AM128" s="70"/>
      <c r="AN128" s="296"/>
      <c r="AO128" s="70"/>
      <c r="AP128" s="296"/>
      <c r="AQ128" s="70"/>
      <c r="AR128" s="296"/>
      <c r="AS128" s="70"/>
      <c r="AT128" s="296"/>
      <c r="AU128" s="70"/>
      <c r="AV128" s="296"/>
      <c r="AW128" s="70"/>
      <c r="AX128" s="296"/>
      <c r="AY128" s="70"/>
      <c r="AZ128" s="296"/>
      <c r="BA128" s="70"/>
      <c r="BB128" s="296"/>
      <c r="BC128" s="70"/>
      <c r="BD128" s="296"/>
      <c r="BE128" s="70"/>
      <c r="BF128" s="296"/>
      <c r="BG128" s="70"/>
      <c r="BH128" s="296"/>
      <c r="BI128" s="70"/>
      <c r="BJ128" s="296"/>
      <c r="BK128" s="70"/>
      <c r="BL128" s="296"/>
      <c r="BM128" s="70"/>
      <c r="BN128" s="296"/>
      <c r="BO128" s="70"/>
      <c r="BP128" s="296"/>
      <c r="BQ128" s="70"/>
      <c r="BR128" s="296"/>
      <c r="BS128" s="70"/>
      <c r="BT128" s="296"/>
      <c r="BU128" s="70"/>
      <c r="BV128" s="296"/>
      <c r="BW128" s="70"/>
      <c r="BX128" s="296"/>
      <c r="BY128" s="70"/>
      <c r="BZ128" s="296"/>
      <c r="CA128" s="70"/>
      <c r="CB128" s="296"/>
      <c r="CC128" s="70"/>
      <c r="CD128" s="296"/>
      <c r="CE128" s="70"/>
      <c r="CF128" s="296"/>
      <c r="CG128" s="70"/>
      <c r="CH128" s="296"/>
      <c r="CI128" s="70"/>
      <c r="CJ128" s="296"/>
      <c r="CK128" s="70"/>
      <c r="CL128" s="296"/>
      <c r="CM128" s="70"/>
      <c r="CN128" s="296"/>
      <c r="CO128" s="70"/>
      <c r="CP128" s="296"/>
      <c r="CQ128" s="70"/>
      <c r="CR128" s="296"/>
      <c r="CS128" s="70"/>
      <c r="CT128" s="296"/>
      <c r="CU128" s="70"/>
      <c r="CV128" s="296"/>
      <c r="CW128" s="70"/>
      <c r="CX128" s="296"/>
      <c r="CY128" s="70"/>
      <c r="CZ128" s="296"/>
    </row>
    <row r="129" spans="2:104" ht="18" customHeight="1" x14ac:dyDescent="0.25">
      <c r="B129" s="520"/>
      <c r="C129" s="525"/>
      <c r="D129" s="48" t="s">
        <v>168</v>
      </c>
      <c r="E129" s="70"/>
      <c r="F129" s="296"/>
      <c r="G129" s="70"/>
      <c r="H129" s="296"/>
      <c r="I129" s="70"/>
      <c r="J129" s="296"/>
      <c r="K129" s="70"/>
      <c r="L129" s="296"/>
      <c r="M129" s="70"/>
      <c r="N129" s="296"/>
      <c r="O129" s="70"/>
      <c r="P129" s="296"/>
      <c r="Q129" s="70"/>
      <c r="R129" s="296"/>
      <c r="S129" s="70"/>
      <c r="T129" s="296"/>
      <c r="U129" s="70"/>
      <c r="V129" s="296"/>
      <c r="W129" s="70"/>
      <c r="X129" s="296"/>
      <c r="Y129" s="70"/>
      <c r="Z129" s="296"/>
      <c r="AA129" s="70"/>
      <c r="AB129" s="296"/>
      <c r="AC129" s="70"/>
      <c r="AD129" s="296"/>
      <c r="AE129" s="70"/>
      <c r="AF129" s="296"/>
      <c r="AG129" s="70"/>
      <c r="AH129" s="296"/>
      <c r="AI129" s="70"/>
      <c r="AJ129" s="296"/>
      <c r="AK129" s="70"/>
      <c r="AL129" s="296"/>
      <c r="AM129" s="70"/>
      <c r="AN129" s="296"/>
      <c r="AO129" s="70"/>
      <c r="AP129" s="296"/>
      <c r="AQ129" s="70"/>
      <c r="AR129" s="296"/>
      <c r="AS129" s="70"/>
      <c r="AT129" s="296"/>
      <c r="AU129" s="70"/>
      <c r="AV129" s="296"/>
      <c r="AW129" s="70"/>
      <c r="AX129" s="296"/>
      <c r="AY129" s="70"/>
      <c r="AZ129" s="296"/>
      <c r="BA129" s="70"/>
      <c r="BB129" s="296"/>
      <c r="BC129" s="70"/>
      <c r="BD129" s="296"/>
      <c r="BE129" s="70"/>
      <c r="BF129" s="296"/>
      <c r="BG129" s="70"/>
      <c r="BH129" s="296"/>
      <c r="BI129" s="70"/>
      <c r="BJ129" s="296"/>
      <c r="BK129" s="70"/>
      <c r="BL129" s="296"/>
      <c r="BM129" s="70"/>
      <c r="BN129" s="296"/>
      <c r="BO129" s="70"/>
      <c r="BP129" s="296"/>
      <c r="BQ129" s="70"/>
      <c r="BR129" s="296"/>
      <c r="BS129" s="70"/>
      <c r="BT129" s="296"/>
      <c r="BU129" s="70"/>
      <c r="BV129" s="296"/>
      <c r="BW129" s="70"/>
      <c r="BX129" s="296"/>
      <c r="BY129" s="70"/>
      <c r="BZ129" s="296"/>
      <c r="CA129" s="70"/>
      <c r="CB129" s="296"/>
      <c r="CC129" s="70"/>
      <c r="CD129" s="296"/>
      <c r="CE129" s="70"/>
      <c r="CF129" s="296"/>
      <c r="CG129" s="70"/>
      <c r="CH129" s="296"/>
      <c r="CI129" s="70"/>
      <c r="CJ129" s="296"/>
      <c r="CK129" s="70"/>
      <c r="CL129" s="296"/>
      <c r="CM129" s="70"/>
      <c r="CN129" s="296"/>
      <c r="CO129" s="70"/>
      <c r="CP129" s="296"/>
      <c r="CQ129" s="70"/>
      <c r="CR129" s="296"/>
      <c r="CS129" s="70"/>
      <c r="CT129" s="296"/>
      <c r="CU129" s="70"/>
      <c r="CV129" s="296"/>
      <c r="CW129" s="70"/>
      <c r="CX129" s="296"/>
      <c r="CY129" s="70"/>
      <c r="CZ129" s="296"/>
    </row>
    <row r="130" spans="2:104" ht="15.75" customHeight="1" thickBot="1" x14ac:dyDescent="0.3">
      <c r="B130" s="522"/>
      <c r="C130" s="526"/>
      <c r="D130" s="49" t="s">
        <v>169</v>
      </c>
      <c r="E130" s="71"/>
      <c r="F130" s="297"/>
      <c r="G130" s="71"/>
      <c r="H130" s="297"/>
      <c r="I130" s="71"/>
      <c r="J130" s="297"/>
      <c r="K130" s="71"/>
      <c r="L130" s="297"/>
      <c r="M130" s="71"/>
      <c r="N130" s="297"/>
      <c r="O130" s="71"/>
      <c r="P130" s="297"/>
      <c r="Q130" s="71"/>
      <c r="R130" s="297"/>
      <c r="S130" s="71"/>
      <c r="T130" s="297"/>
      <c r="U130" s="71"/>
      <c r="V130" s="297"/>
      <c r="W130" s="71"/>
      <c r="X130" s="297"/>
      <c r="Y130" s="71"/>
      <c r="Z130" s="297"/>
      <c r="AA130" s="71"/>
      <c r="AB130" s="297"/>
      <c r="AC130" s="71"/>
      <c r="AD130" s="297"/>
      <c r="AE130" s="71"/>
      <c r="AF130" s="297"/>
      <c r="AG130" s="71"/>
      <c r="AH130" s="297"/>
      <c r="AI130" s="71"/>
      <c r="AJ130" s="297"/>
      <c r="AK130" s="71"/>
      <c r="AL130" s="297"/>
      <c r="AM130" s="71"/>
      <c r="AN130" s="297"/>
      <c r="AO130" s="71"/>
      <c r="AP130" s="297"/>
      <c r="AQ130" s="71"/>
      <c r="AR130" s="297"/>
      <c r="AS130" s="71"/>
      <c r="AT130" s="297"/>
      <c r="AU130" s="71"/>
      <c r="AV130" s="297"/>
      <c r="AW130" s="71"/>
      <c r="AX130" s="297"/>
      <c r="AY130" s="71"/>
      <c r="AZ130" s="297"/>
      <c r="BA130" s="71"/>
      <c r="BB130" s="297"/>
      <c r="BC130" s="71"/>
      <c r="BD130" s="297"/>
      <c r="BE130" s="71"/>
      <c r="BF130" s="297"/>
      <c r="BG130" s="71"/>
      <c r="BH130" s="297"/>
      <c r="BI130" s="71"/>
      <c r="BJ130" s="297"/>
      <c r="BK130" s="71"/>
      <c r="BL130" s="297"/>
      <c r="BM130" s="71"/>
      <c r="BN130" s="297"/>
      <c r="BO130" s="71"/>
      <c r="BP130" s="297"/>
      <c r="BQ130" s="71"/>
      <c r="BR130" s="297"/>
      <c r="BS130" s="71"/>
      <c r="BT130" s="297"/>
      <c r="BU130" s="71"/>
      <c r="BV130" s="297"/>
      <c r="BW130" s="71"/>
      <c r="BX130" s="297"/>
      <c r="BY130" s="71"/>
      <c r="BZ130" s="297"/>
      <c r="CA130" s="71"/>
      <c r="CB130" s="297"/>
      <c r="CC130" s="71"/>
      <c r="CD130" s="297"/>
      <c r="CE130" s="71"/>
      <c r="CF130" s="297"/>
      <c r="CG130" s="71"/>
      <c r="CH130" s="297"/>
      <c r="CI130" s="71"/>
      <c r="CJ130" s="297"/>
      <c r="CK130" s="71"/>
      <c r="CL130" s="297"/>
      <c r="CM130" s="71"/>
      <c r="CN130" s="297"/>
      <c r="CO130" s="71"/>
      <c r="CP130" s="297"/>
      <c r="CQ130" s="71"/>
      <c r="CR130" s="297"/>
      <c r="CS130" s="71"/>
      <c r="CT130" s="297"/>
      <c r="CU130" s="71"/>
      <c r="CV130" s="297"/>
      <c r="CW130" s="71"/>
      <c r="CX130" s="297"/>
      <c r="CY130" s="71"/>
      <c r="CZ130" s="297"/>
    </row>
    <row r="131" spans="2:104" ht="18" customHeight="1" x14ac:dyDescent="0.25">
      <c r="B131" s="527" t="s">
        <v>170</v>
      </c>
      <c r="C131" s="528"/>
      <c r="D131" s="65" t="s">
        <v>171</v>
      </c>
      <c r="E131" s="72">
        <f t="shared" ref="E131:AJ131" si="133">E67+E82</f>
        <v>298200000</v>
      </c>
      <c r="F131" s="298">
        <f t="shared" si="133"/>
        <v>891000000</v>
      </c>
      <c r="G131" s="72">
        <f t="shared" si="133"/>
        <v>887000000</v>
      </c>
      <c r="H131" s="298">
        <f t="shared" si="133"/>
        <v>500000000</v>
      </c>
      <c r="I131" s="72">
        <f t="shared" si="133"/>
        <v>430000000</v>
      </c>
      <c r="J131" s="298">
        <f t="shared" si="133"/>
        <v>432000000</v>
      </c>
      <c r="K131" s="72">
        <f t="shared" si="133"/>
        <v>275000000</v>
      </c>
      <c r="L131" s="298">
        <f t="shared" si="133"/>
        <v>243000000</v>
      </c>
      <c r="M131" s="72">
        <f t="shared" si="133"/>
        <v>253000000</v>
      </c>
      <c r="N131" s="298">
        <f t="shared" si="133"/>
        <v>297100000</v>
      </c>
      <c r="O131" s="72">
        <f t="shared" si="133"/>
        <v>270000000</v>
      </c>
      <c r="P131" s="298">
        <f t="shared" si="133"/>
        <v>280900000</v>
      </c>
      <c r="Q131" s="72">
        <f t="shared" si="133"/>
        <v>194000000</v>
      </c>
      <c r="R131" s="298">
        <f t="shared" si="133"/>
        <v>259970000</v>
      </c>
      <c r="S131" s="72">
        <f t="shared" si="133"/>
        <v>275300000</v>
      </c>
      <c r="T131" s="298">
        <f t="shared" si="133"/>
        <v>254500000</v>
      </c>
      <c r="U131" s="72">
        <f t="shared" si="133"/>
        <v>312300000</v>
      </c>
      <c r="V131" s="298">
        <f t="shared" si="133"/>
        <v>293500000</v>
      </c>
      <c r="W131" s="72">
        <f t="shared" si="133"/>
        <v>475000000</v>
      </c>
      <c r="X131" s="298">
        <f t="shared" si="133"/>
        <v>510000000</v>
      </c>
      <c r="Y131" s="72">
        <f t="shared" si="133"/>
        <v>303000000</v>
      </c>
      <c r="Z131" s="298">
        <f t="shared" si="133"/>
        <v>380000000</v>
      </c>
      <c r="AA131" s="72">
        <f t="shared" si="133"/>
        <v>247500000</v>
      </c>
      <c r="AB131" s="298">
        <f t="shared" si="133"/>
        <v>285800000</v>
      </c>
      <c r="AC131" s="72">
        <f t="shared" si="133"/>
        <v>383500000</v>
      </c>
      <c r="AD131" s="298">
        <f t="shared" si="133"/>
        <v>398500000</v>
      </c>
      <c r="AE131" s="72">
        <f t="shared" si="133"/>
        <v>417500000</v>
      </c>
      <c r="AF131" s="298">
        <f t="shared" si="133"/>
        <v>331000000</v>
      </c>
      <c r="AG131" s="72">
        <f t="shared" si="133"/>
        <v>309000000</v>
      </c>
      <c r="AH131" s="298">
        <f t="shared" si="133"/>
        <v>406600000</v>
      </c>
      <c r="AI131" s="72">
        <f t="shared" si="133"/>
        <v>331900000</v>
      </c>
      <c r="AJ131" s="298">
        <f t="shared" si="133"/>
        <v>405500000</v>
      </c>
      <c r="AK131" s="72">
        <f t="shared" ref="AK131:BP131" si="134">AK67+AK82</f>
        <v>305800000</v>
      </c>
      <c r="AL131" s="298">
        <f t="shared" si="134"/>
        <v>326000000</v>
      </c>
      <c r="AM131" s="72">
        <f t="shared" si="134"/>
        <v>384900000</v>
      </c>
      <c r="AN131" s="298">
        <f t="shared" si="134"/>
        <v>84500000</v>
      </c>
      <c r="AO131" s="72">
        <f t="shared" si="134"/>
        <v>42750000</v>
      </c>
      <c r="AP131" s="298">
        <f t="shared" si="134"/>
        <v>278000000</v>
      </c>
      <c r="AQ131" s="72">
        <f t="shared" si="134"/>
        <v>239000000</v>
      </c>
      <c r="AR131" s="298">
        <f t="shared" si="134"/>
        <v>236500000</v>
      </c>
      <c r="AS131" s="72">
        <f t="shared" si="134"/>
        <v>254000000</v>
      </c>
      <c r="AT131" s="298">
        <f t="shared" si="134"/>
        <v>279400000</v>
      </c>
      <c r="AU131" s="72">
        <f t="shared" si="134"/>
        <v>346000000</v>
      </c>
      <c r="AV131" s="298">
        <f t="shared" si="134"/>
        <v>260000000</v>
      </c>
      <c r="AW131" s="72">
        <f t="shared" si="134"/>
        <v>261500000</v>
      </c>
      <c r="AX131" s="298">
        <f t="shared" si="134"/>
        <v>275900000</v>
      </c>
      <c r="AY131" s="72">
        <f t="shared" si="134"/>
        <v>243000000</v>
      </c>
      <c r="AZ131" s="298">
        <f t="shared" si="134"/>
        <v>241400000</v>
      </c>
      <c r="BA131" s="72">
        <f t="shared" si="134"/>
        <v>265000000</v>
      </c>
      <c r="BB131" s="298">
        <f t="shared" si="134"/>
        <v>275000000</v>
      </c>
      <c r="BC131" s="72">
        <f t="shared" si="134"/>
        <v>305500000</v>
      </c>
      <c r="BD131" s="298">
        <f t="shared" si="134"/>
        <v>274300000</v>
      </c>
      <c r="BE131" s="72">
        <f t="shared" si="134"/>
        <v>298500000</v>
      </c>
      <c r="BF131" s="298">
        <f t="shared" si="134"/>
        <v>58000000</v>
      </c>
      <c r="BG131" s="72">
        <f t="shared" si="134"/>
        <v>303000000</v>
      </c>
      <c r="BH131" s="298">
        <f t="shared" si="134"/>
        <v>266600000</v>
      </c>
      <c r="BI131" s="72">
        <f t="shared" si="134"/>
        <v>220500000</v>
      </c>
      <c r="BJ131" s="298">
        <f t="shared" si="134"/>
        <v>36000000</v>
      </c>
      <c r="BK131" s="72">
        <f t="shared" si="134"/>
        <v>30000000</v>
      </c>
      <c r="BL131" s="298">
        <f t="shared" si="134"/>
        <v>19500000</v>
      </c>
      <c r="BM131" s="72">
        <f t="shared" si="134"/>
        <v>19000000</v>
      </c>
      <c r="BN131" s="298">
        <f t="shared" si="134"/>
        <v>25900000</v>
      </c>
      <c r="BO131" s="72">
        <f t="shared" si="134"/>
        <v>24000000</v>
      </c>
      <c r="BP131" s="298">
        <f t="shared" si="134"/>
        <v>800000</v>
      </c>
      <c r="BQ131" s="72">
        <f t="shared" ref="BQ131:CV131" si="135">BQ67+BQ82</f>
        <v>19000000</v>
      </c>
      <c r="BR131" s="298">
        <f t="shared" si="135"/>
        <v>16000000</v>
      </c>
      <c r="BS131" s="72">
        <f t="shared" si="135"/>
        <v>5000000</v>
      </c>
      <c r="BT131" s="298">
        <f t="shared" si="135"/>
        <v>13000000</v>
      </c>
      <c r="BU131" s="72">
        <f t="shared" si="135"/>
        <v>6000000</v>
      </c>
      <c r="BV131" s="298">
        <f t="shared" si="135"/>
        <v>4500000</v>
      </c>
      <c r="BW131" s="72">
        <f t="shared" si="135"/>
        <v>5000000</v>
      </c>
      <c r="BX131" s="298">
        <f t="shared" si="135"/>
        <v>5000000</v>
      </c>
      <c r="BY131" s="72">
        <f t="shared" si="135"/>
        <v>20000000</v>
      </c>
      <c r="BZ131" s="298">
        <f t="shared" si="135"/>
        <v>15500000</v>
      </c>
      <c r="CA131" s="72">
        <f t="shared" si="135"/>
        <v>15000000</v>
      </c>
      <c r="CB131" s="298">
        <f t="shared" si="135"/>
        <v>2000000</v>
      </c>
      <c r="CC131" s="72">
        <f t="shared" si="135"/>
        <v>15000000</v>
      </c>
      <c r="CD131" s="298">
        <f t="shared" si="135"/>
        <v>1040000</v>
      </c>
      <c r="CE131" s="72">
        <f t="shared" si="135"/>
        <v>14700000</v>
      </c>
      <c r="CF131" s="298">
        <f t="shared" si="135"/>
        <v>16000000</v>
      </c>
      <c r="CG131" s="72">
        <f t="shared" si="135"/>
        <v>17500000</v>
      </c>
      <c r="CH131" s="298">
        <f t="shared" si="135"/>
        <v>14000000</v>
      </c>
      <c r="CI131" s="72">
        <f t="shared" si="135"/>
        <v>14700000</v>
      </c>
      <c r="CJ131" s="298">
        <f t="shared" si="135"/>
        <v>5000000</v>
      </c>
      <c r="CK131" s="72">
        <f t="shared" si="135"/>
        <v>3000000</v>
      </c>
      <c r="CL131" s="298">
        <f t="shared" si="135"/>
        <v>9000000</v>
      </c>
      <c r="CM131" s="72">
        <f t="shared" si="135"/>
        <v>4500000</v>
      </c>
      <c r="CN131" s="298">
        <f t="shared" si="135"/>
        <v>4000000</v>
      </c>
      <c r="CO131" s="72">
        <f t="shared" si="135"/>
        <v>9000000</v>
      </c>
      <c r="CP131" s="298">
        <f t="shared" si="135"/>
        <v>0</v>
      </c>
      <c r="CQ131" s="72">
        <f t="shared" si="135"/>
        <v>4000000</v>
      </c>
      <c r="CR131" s="298">
        <f t="shared" si="135"/>
        <v>0</v>
      </c>
      <c r="CS131" s="72">
        <f t="shared" si="135"/>
        <v>0</v>
      </c>
      <c r="CT131" s="298">
        <f t="shared" si="135"/>
        <v>0</v>
      </c>
      <c r="CU131" s="72">
        <f t="shared" si="135"/>
        <v>0</v>
      </c>
      <c r="CV131" s="298">
        <f t="shared" si="135"/>
        <v>0</v>
      </c>
      <c r="CW131" s="72">
        <f t="shared" ref="CW131:CZ131" si="136">CW67+CW82</f>
        <v>0</v>
      </c>
      <c r="CX131" s="298">
        <f t="shared" si="136"/>
        <v>0</v>
      </c>
      <c r="CY131" s="72">
        <f t="shared" si="136"/>
        <v>0</v>
      </c>
      <c r="CZ131" s="298">
        <f t="shared" si="136"/>
        <v>0</v>
      </c>
    </row>
    <row r="132" spans="2:104" ht="18" customHeight="1" x14ac:dyDescent="0.25">
      <c r="B132" s="529"/>
      <c r="C132" s="530"/>
      <c r="D132" s="19" t="s">
        <v>172</v>
      </c>
      <c r="E132" s="236">
        <f>E67/E62</f>
        <v>2.9984779299847792</v>
      </c>
      <c r="F132" s="299">
        <f t="shared" ref="F132:BM132" si="137">F67/F62</f>
        <v>2.7502562350529551</v>
      </c>
      <c r="G132" s="236">
        <f t="shared" si="137"/>
        <v>4.8303678886250525</v>
      </c>
      <c r="H132" s="299">
        <f t="shared" si="137"/>
        <v>5.3804765564950037</v>
      </c>
      <c r="I132" s="236">
        <f t="shared" si="137"/>
        <v>5.6028686687584042</v>
      </c>
      <c r="J132" s="299">
        <f t="shared" si="137"/>
        <v>5.9990084283589491</v>
      </c>
      <c r="K132" s="236">
        <f t="shared" si="137"/>
        <v>1.6437584144775979</v>
      </c>
      <c r="L132" s="299">
        <f t="shared" si="137"/>
        <v>0.35660020465750875</v>
      </c>
      <c r="M132" s="236">
        <f t="shared" si="137"/>
        <v>1.8537328593194515</v>
      </c>
      <c r="N132" s="299">
        <f t="shared" si="137"/>
        <v>1.9332129963898916</v>
      </c>
      <c r="O132" s="236">
        <f t="shared" si="137"/>
        <v>2.3352891379863969</v>
      </c>
      <c r="P132" s="299">
        <f t="shared" si="137"/>
        <v>1.1592416925788471</v>
      </c>
      <c r="Q132" s="236">
        <f t="shared" si="137"/>
        <v>1.6093855875919971</v>
      </c>
      <c r="R132" s="299">
        <f t="shared" si="137"/>
        <v>1.4426209228485423</v>
      </c>
      <c r="S132" s="236">
        <f t="shared" si="137"/>
        <v>1.6764067457004508</v>
      </c>
      <c r="T132" s="299">
        <f t="shared" si="137"/>
        <v>1.8816596529869523</v>
      </c>
      <c r="U132" s="236">
        <f t="shared" si="137"/>
        <v>1.9490957803081046</v>
      </c>
      <c r="V132" s="299">
        <f t="shared" si="137"/>
        <v>2.5142512860916715</v>
      </c>
      <c r="W132" s="236">
        <f t="shared" si="137"/>
        <v>4.9106265959536435</v>
      </c>
      <c r="X132" s="299">
        <f t="shared" si="137"/>
        <v>4.7570506286102621</v>
      </c>
      <c r="Y132" s="236">
        <f t="shared" si="137"/>
        <v>2.9419422025514188</v>
      </c>
      <c r="Z132" s="299">
        <f t="shared" si="137"/>
        <v>2.6627218934911241</v>
      </c>
      <c r="AA132" s="236">
        <f t="shared" si="137"/>
        <v>2.2796352583586628</v>
      </c>
      <c r="AB132" s="299">
        <f t="shared" si="137"/>
        <v>2.6492793411118738</v>
      </c>
      <c r="AC132" s="236">
        <f t="shared" si="137"/>
        <v>2.6311293353835641</v>
      </c>
      <c r="AD132" s="299">
        <f t="shared" si="137"/>
        <v>2.7705223880597014</v>
      </c>
      <c r="AE132" s="236">
        <f t="shared" si="137"/>
        <v>2.6617115307352353</v>
      </c>
      <c r="AF132" s="299">
        <f t="shared" si="137"/>
        <v>2.7573142496316563</v>
      </c>
      <c r="AG132" s="236">
        <f t="shared" si="137"/>
        <v>2.8678729941959715</v>
      </c>
      <c r="AH132" s="299">
        <f t="shared" si="137"/>
        <v>3.3581982085769417</v>
      </c>
      <c r="AI132" s="236">
        <f t="shared" si="137"/>
        <v>2.1070866141732285</v>
      </c>
      <c r="AJ132" s="299">
        <f t="shared" si="137"/>
        <v>2.7581699346405228</v>
      </c>
      <c r="AK132" s="236">
        <f t="shared" si="137"/>
        <v>2.2337203432609791</v>
      </c>
      <c r="AL132" s="299">
        <f t="shared" si="137"/>
        <v>1.9983112862369827</v>
      </c>
      <c r="AM132" s="236">
        <f t="shared" si="137"/>
        <v>2.4965002333177786</v>
      </c>
      <c r="AN132" s="299">
        <f t="shared" si="137"/>
        <v>1.6481373122683831</v>
      </c>
      <c r="AO132" s="236">
        <f t="shared" si="137"/>
        <v>2.0454545454545454</v>
      </c>
      <c r="AP132" s="299">
        <f t="shared" si="137"/>
        <v>2.69000853970965</v>
      </c>
      <c r="AQ132" s="236">
        <f t="shared" si="137"/>
        <v>1.968647466277798</v>
      </c>
      <c r="AR132" s="299">
        <f t="shared" si="137"/>
        <v>2.8011898859692614</v>
      </c>
      <c r="AS132" s="236">
        <f t="shared" si="137"/>
        <v>3.0023351495607695</v>
      </c>
      <c r="AT132" s="299">
        <f t="shared" si="137"/>
        <v>2.7831781438657526</v>
      </c>
      <c r="AU132" s="236">
        <f t="shared" si="137"/>
        <v>2.0946977962033602</v>
      </c>
      <c r="AV132" s="299">
        <f t="shared" si="137"/>
        <v>2.6219192448872577</v>
      </c>
      <c r="AW132" s="236">
        <f t="shared" si="137"/>
        <v>2.3592085235920854</v>
      </c>
      <c r="AX132" s="299">
        <f t="shared" si="137"/>
        <v>3.0603655603655602</v>
      </c>
      <c r="AY132" s="236">
        <f t="shared" si="137"/>
        <v>2.9480323597970655</v>
      </c>
      <c r="AZ132" s="299">
        <f t="shared" si="137"/>
        <v>2.0048426150121066</v>
      </c>
      <c r="BA132" s="236">
        <f t="shared" si="137"/>
        <v>1.4357501794687724</v>
      </c>
      <c r="BB132" s="299">
        <f t="shared" si="137"/>
        <v>0</v>
      </c>
      <c r="BC132" s="236">
        <f t="shared" si="137"/>
        <v>2.2271169848262358</v>
      </c>
      <c r="BD132" s="299">
        <f t="shared" si="137"/>
        <v>1.8876080691642652</v>
      </c>
      <c r="BE132" s="236">
        <f t="shared" si="137"/>
        <v>1.5778019586507073</v>
      </c>
      <c r="BF132" s="299">
        <f t="shared" si="137"/>
        <v>1.7261904761904763</v>
      </c>
      <c r="BG132" s="236">
        <f t="shared" si="137"/>
        <v>1.9161676646706587</v>
      </c>
      <c r="BH132" s="299">
        <f t="shared" si="137"/>
        <v>2.3539823008849559</v>
      </c>
      <c r="BI132" s="236">
        <f t="shared" si="137"/>
        <v>1.8222222222222222</v>
      </c>
      <c r="BJ132" s="299">
        <f t="shared" si="137"/>
        <v>1.4302741358760429</v>
      </c>
      <c r="BK132" s="236">
        <f t="shared" si="137"/>
        <v>1.5060240963855422</v>
      </c>
      <c r="BL132" s="299">
        <f t="shared" si="137"/>
        <v>1.8327067669172932</v>
      </c>
      <c r="BM132" s="236">
        <f t="shared" si="137"/>
        <v>1.9308943089430894</v>
      </c>
      <c r="BN132" s="299">
        <f t="shared" ref="BN132:CZ132" si="138">BN67/BN62</f>
        <v>1.9621212121212122</v>
      </c>
      <c r="BO132" s="236">
        <f t="shared" si="138"/>
        <v>19.2</v>
      </c>
      <c r="BP132" s="299">
        <f t="shared" si="138"/>
        <v>9.237875288683603E-2</v>
      </c>
      <c r="BQ132" s="236">
        <f t="shared" si="138"/>
        <v>1.6666666666666667</v>
      </c>
      <c r="BR132" s="299">
        <f t="shared" si="138"/>
        <v>0.97680097680097677</v>
      </c>
      <c r="BS132" s="236">
        <f t="shared" si="138"/>
        <v>1.1904761904761905</v>
      </c>
      <c r="BT132" s="299">
        <f t="shared" si="138"/>
        <v>1.4976958525345623</v>
      </c>
      <c r="BU132" s="236">
        <f t="shared" si="138"/>
        <v>1.0714285714285714</v>
      </c>
      <c r="BV132" s="299">
        <f t="shared" si="138"/>
        <v>0.8035714285714286</v>
      </c>
      <c r="BW132" s="236">
        <f t="shared" si="138"/>
        <v>0.78125</v>
      </c>
      <c r="BX132" s="299">
        <f t="shared" si="138"/>
        <v>1.0416666666666667</v>
      </c>
      <c r="BY132" s="236">
        <f t="shared" si="138"/>
        <v>2.3809523809523809</v>
      </c>
      <c r="BZ132" s="299">
        <f t="shared" si="138"/>
        <v>1.55</v>
      </c>
      <c r="CA132" s="236">
        <f t="shared" si="138"/>
        <v>1.875</v>
      </c>
      <c r="CB132" s="299">
        <f t="shared" si="138"/>
        <v>0.23255813953488372</v>
      </c>
      <c r="CC132" s="236">
        <f t="shared" si="138"/>
        <v>2.2692889561270801</v>
      </c>
      <c r="CD132" s="299">
        <f t="shared" si="138"/>
        <v>7.2222222222222215E-2</v>
      </c>
      <c r="CE132" s="236">
        <f t="shared" si="138"/>
        <v>1.5070740209144966</v>
      </c>
      <c r="CF132" s="299">
        <f t="shared" si="138"/>
        <v>1.5238095238095237</v>
      </c>
      <c r="CG132" s="236">
        <f t="shared" si="138"/>
        <v>2.1875</v>
      </c>
      <c r="CH132" s="299">
        <f t="shared" si="138"/>
        <v>1.5555555555555556</v>
      </c>
      <c r="CI132" s="236">
        <f t="shared" si="138"/>
        <v>1.7294117647058824</v>
      </c>
      <c r="CJ132" s="299">
        <f t="shared" si="138"/>
        <v>1.1764705882352942</v>
      </c>
      <c r="CK132" s="236">
        <f t="shared" si="138"/>
        <v>0.90909090909090906</v>
      </c>
      <c r="CL132" s="299">
        <f t="shared" si="138"/>
        <v>1.1111111111111112</v>
      </c>
      <c r="CM132" s="236">
        <f t="shared" si="138"/>
        <v>1.5</v>
      </c>
      <c r="CN132" s="299">
        <f t="shared" si="138"/>
        <v>0.88888888888888884</v>
      </c>
      <c r="CO132" s="236">
        <f t="shared" si="138"/>
        <v>2.5</v>
      </c>
      <c r="CP132" s="299">
        <f t="shared" si="138"/>
        <v>0</v>
      </c>
      <c r="CQ132" s="236">
        <f t="shared" si="138"/>
        <v>2.3529411764705883</v>
      </c>
      <c r="CR132" s="299" t="e">
        <f t="shared" si="138"/>
        <v>#DIV/0!</v>
      </c>
      <c r="CS132" s="236" t="e">
        <f t="shared" si="138"/>
        <v>#DIV/0!</v>
      </c>
      <c r="CT132" s="299" t="e">
        <f t="shared" si="138"/>
        <v>#DIV/0!</v>
      </c>
      <c r="CU132" s="236" t="e">
        <f t="shared" si="138"/>
        <v>#DIV/0!</v>
      </c>
      <c r="CV132" s="299" t="e">
        <f t="shared" si="138"/>
        <v>#DIV/0!</v>
      </c>
      <c r="CW132" s="236" t="e">
        <f t="shared" si="138"/>
        <v>#DIV/0!</v>
      </c>
      <c r="CX132" s="299" t="e">
        <f t="shared" si="138"/>
        <v>#DIV/0!</v>
      </c>
      <c r="CY132" s="236" t="e">
        <f t="shared" si="138"/>
        <v>#DIV/0!</v>
      </c>
      <c r="CZ132" s="299" t="e">
        <f t="shared" si="138"/>
        <v>#DIV/0!</v>
      </c>
    </row>
    <row r="133" spans="2:104" ht="21" customHeight="1" x14ac:dyDescent="0.25">
      <c r="B133" s="529"/>
      <c r="C133" s="530"/>
      <c r="D133" s="19" t="s">
        <v>173</v>
      </c>
      <c r="E133" s="237"/>
      <c r="F133" s="287"/>
      <c r="G133" s="237"/>
      <c r="H133" s="287"/>
      <c r="I133" s="237"/>
      <c r="J133" s="287"/>
      <c r="K133" s="237"/>
      <c r="L133" s="287"/>
      <c r="M133" s="237"/>
      <c r="N133" s="287"/>
      <c r="O133" s="237"/>
      <c r="P133" s="287"/>
      <c r="Q133" s="237"/>
      <c r="R133" s="287"/>
      <c r="S133" s="237"/>
      <c r="T133" s="287"/>
      <c r="U133" s="237"/>
      <c r="V133" s="287"/>
      <c r="W133" s="237"/>
      <c r="X133" s="287"/>
      <c r="Y133" s="237"/>
      <c r="Z133" s="287"/>
      <c r="AA133" s="237"/>
      <c r="AB133" s="287"/>
      <c r="AC133" s="237"/>
      <c r="AD133" s="287"/>
      <c r="AE133" s="237"/>
      <c r="AF133" s="287"/>
      <c r="AG133" s="237"/>
      <c r="AH133" s="287"/>
      <c r="AI133" s="237"/>
      <c r="AJ133" s="287"/>
      <c r="AK133" s="237"/>
      <c r="AL133" s="287"/>
      <c r="AM133" s="237"/>
      <c r="AN133" s="287"/>
      <c r="AO133" s="237"/>
      <c r="AP133" s="287"/>
      <c r="AQ133" s="237"/>
      <c r="AR133" s="287"/>
      <c r="AS133" s="237"/>
      <c r="AT133" s="287"/>
      <c r="AU133" s="237"/>
      <c r="AV133" s="287"/>
      <c r="AW133" s="237"/>
      <c r="AX133" s="287"/>
      <c r="AY133" s="237"/>
      <c r="AZ133" s="287"/>
      <c r="BA133" s="237"/>
      <c r="BB133" s="287"/>
      <c r="BC133" s="237"/>
      <c r="BD133" s="287"/>
      <c r="BE133" s="237"/>
      <c r="BF133" s="287"/>
      <c r="BG133" s="237"/>
      <c r="BH133" s="287"/>
      <c r="BI133" s="237"/>
      <c r="BJ133" s="287"/>
      <c r="BK133" s="237"/>
      <c r="BL133" s="287"/>
      <c r="BM133" s="237"/>
      <c r="BN133" s="287"/>
      <c r="BO133" s="237"/>
      <c r="BP133" s="287"/>
      <c r="BQ133" s="237"/>
      <c r="BR133" s="287"/>
      <c r="BS133" s="237"/>
      <c r="BT133" s="287"/>
      <c r="BU133" s="237"/>
      <c r="BV133" s="287"/>
      <c r="BW133" s="237"/>
      <c r="BX133" s="287"/>
      <c r="BY133" s="237"/>
      <c r="BZ133" s="287"/>
      <c r="CA133" s="237"/>
      <c r="CB133" s="287"/>
      <c r="CC133" s="237"/>
      <c r="CD133" s="287"/>
      <c r="CE133" s="237"/>
      <c r="CF133" s="287"/>
      <c r="CG133" s="237"/>
      <c r="CH133" s="287"/>
      <c r="CI133" s="237"/>
      <c r="CJ133" s="287"/>
      <c r="CK133" s="237"/>
      <c r="CL133" s="287"/>
      <c r="CM133" s="237"/>
      <c r="CN133" s="287"/>
      <c r="CO133" s="237"/>
      <c r="CP133" s="287"/>
      <c r="CQ133" s="237"/>
      <c r="CR133" s="287"/>
      <c r="CS133" s="237"/>
      <c r="CT133" s="287"/>
      <c r="CU133" s="237"/>
      <c r="CV133" s="287"/>
      <c r="CW133" s="237"/>
      <c r="CX133" s="287"/>
      <c r="CY133" s="237"/>
      <c r="CZ133" s="287"/>
    </row>
    <row r="134" spans="2:104" ht="44.25" customHeight="1" thickBot="1" x14ac:dyDescent="0.3">
      <c r="B134" s="531"/>
      <c r="C134" s="532"/>
      <c r="D134" s="226" t="s">
        <v>220</v>
      </c>
      <c r="E134" s="237"/>
      <c r="F134" s="287"/>
      <c r="G134" s="237"/>
      <c r="H134" s="287"/>
      <c r="I134" s="237"/>
      <c r="J134" s="287"/>
      <c r="K134" s="237"/>
      <c r="L134" s="287"/>
      <c r="M134" s="237"/>
      <c r="N134" s="287"/>
      <c r="O134" s="237"/>
      <c r="P134" s="287"/>
      <c r="Q134" s="237"/>
      <c r="R134" s="287"/>
      <c r="S134" s="237"/>
      <c r="T134" s="287"/>
      <c r="U134" s="237"/>
      <c r="V134" s="287"/>
      <c r="W134" s="237"/>
      <c r="X134" s="287"/>
      <c r="Y134" s="237"/>
      <c r="Z134" s="287"/>
      <c r="AA134" s="237"/>
      <c r="AB134" s="287"/>
      <c r="AC134" s="237"/>
      <c r="AD134" s="287"/>
      <c r="AE134" s="237"/>
      <c r="AF134" s="287"/>
      <c r="AG134" s="237"/>
      <c r="AH134" s="287"/>
      <c r="AI134" s="237"/>
      <c r="AJ134" s="287"/>
      <c r="AK134" s="237"/>
      <c r="AL134" s="287"/>
      <c r="AM134" s="237"/>
      <c r="AN134" s="287"/>
      <c r="AO134" s="237"/>
      <c r="AP134" s="287"/>
      <c r="AQ134" s="237"/>
      <c r="AR134" s="287"/>
      <c r="AS134" s="237"/>
      <c r="AT134" s="287"/>
      <c r="AU134" s="237"/>
      <c r="AV134" s="287"/>
      <c r="AW134" s="237"/>
      <c r="AX134" s="287"/>
      <c r="AY134" s="237"/>
      <c r="AZ134" s="287"/>
      <c r="BA134" s="237"/>
      <c r="BB134" s="287"/>
      <c r="BC134" s="237"/>
      <c r="BD134" s="287"/>
      <c r="BE134" s="237"/>
      <c r="BF134" s="287"/>
      <c r="BG134" s="237"/>
      <c r="BH134" s="287"/>
      <c r="BI134" s="237"/>
      <c r="BJ134" s="287"/>
      <c r="BK134" s="237"/>
      <c r="BL134" s="287"/>
      <c r="BM134" s="237"/>
      <c r="BN134" s="287"/>
      <c r="BO134" s="237"/>
      <c r="BP134" s="287"/>
      <c r="BQ134" s="237"/>
      <c r="BR134" s="287"/>
      <c r="BS134" s="237"/>
      <c r="BT134" s="287"/>
      <c r="BU134" s="237"/>
      <c r="BV134" s="287"/>
      <c r="BW134" s="237"/>
      <c r="BX134" s="287"/>
      <c r="BY134" s="237"/>
      <c r="BZ134" s="287"/>
      <c r="CA134" s="237"/>
      <c r="CB134" s="287"/>
      <c r="CC134" s="237"/>
      <c r="CD134" s="287"/>
      <c r="CE134" s="237"/>
      <c r="CF134" s="287"/>
      <c r="CG134" s="237"/>
      <c r="CH134" s="287"/>
      <c r="CI134" s="237"/>
      <c r="CJ134" s="287"/>
      <c r="CK134" s="237"/>
      <c r="CL134" s="287"/>
      <c r="CM134" s="237"/>
      <c r="CN134" s="287"/>
      <c r="CO134" s="237"/>
      <c r="CP134" s="287"/>
      <c r="CQ134" s="237"/>
      <c r="CR134" s="287"/>
      <c r="CS134" s="237"/>
      <c r="CT134" s="287"/>
      <c r="CU134" s="237"/>
      <c r="CV134" s="287"/>
      <c r="CW134" s="237"/>
      <c r="CX134" s="287"/>
      <c r="CY134" s="237"/>
      <c r="CZ134" s="287"/>
    </row>
    <row r="135" spans="2:104" ht="18" customHeight="1" x14ac:dyDescent="0.4">
      <c r="B135" s="518" t="s">
        <v>40</v>
      </c>
      <c r="C135" s="524"/>
      <c r="D135" s="19" t="s">
        <v>44</v>
      </c>
      <c r="E135" s="1"/>
      <c r="F135" s="300"/>
      <c r="G135" s="1"/>
      <c r="H135" s="305"/>
      <c r="I135" s="1"/>
      <c r="J135" s="305"/>
      <c r="K135" s="1"/>
      <c r="L135" s="305"/>
      <c r="M135" s="1"/>
      <c r="N135" s="305"/>
      <c r="O135" s="1"/>
      <c r="P135" s="305"/>
      <c r="Q135" s="1"/>
      <c r="R135" s="305"/>
      <c r="S135" s="1"/>
      <c r="T135" s="305"/>
      <c r="U135" s="1"/>
      <c r="V135" s="305"/>
      <c r="W135" s="1"/>
      <c r="X135" s="305"/>
      <c r="Y135" s="1"/>
      <c r="Z135" s="305"/>
      <c r="AA135" s="1"/>
      <c r="AB135" s="305"/>
      <c r="AC135" s="1"/>
      <c r="AD135" s="305"/>
      <c r="AE135" s="1"/>
      <c r="AF135" s="305"/>
      <c r="AG135" s="1"/>
      <c r="AH135" s="305"/>
      <c r="AI135" s="1"/>
      <c r="AJ135" s="300"/>
      <c r="AK135" s="1"/>
      <c r="AL135" s="305"/>
      <c r="AM135" s="1"/>
      <c r="AN135" s="305"/>
      <c r="AO135" s="1"/>
      <c r="AP135" s="305"/>
      <c r="AQ135" s="1"/>
      <c r="AR135" s="305"/>
      <c r="AS135" s="1"/>
      <c r="AT135" s="305"/>
      <c r="AU135" s="1"/>
      <c r="AV135" s="305"/>
      <c r="AW135" s="1"/>
      <c r="AX135" s="305"/>
      <c r="AY135" s="1"/>
      <c r="AZ135" s="305"/>
      <c r="BA135" s="1"/>
      <c r="BB135" s="305"/>
      <c r="BC135" s="1"/>
      <c r="BD135" s="305"/>
      <c r="BE135" s="1"/>
      <c r="BF135" s="305"/>
      <c r="BG135" s="1"/>
      <c r="BH135" s="305"/>
      <c r="BI135" s="1"/>
      <c r="BJ135" s="305"/>
      <c r="BK135" s="1"/>
      <c r="BL135" s="305"/>
      <c r="BM135" s="1"/>
      <c r="BN135" s="305"/>
      <c r="BO135" s="1"/>
      <c r="BP135" s="305"/>
      <c r="BQ135" s="1"/>
      <c r="BR135" s="305"/>
      <c r="BS135" s="1"/>
      <c r="BT135" s="305"/>
      <c r="BU135" s="1"/>
      <c r="BV135" s="305"/>
      <c r="BW135" s="1"/>
      <c r="BX135" s="305"/>
      <c r="BY135" s="1"/>
      <c r="BZ135" s="305"/>
      <c r="CA135" s="1"/>
      <c r="CB135" s="305"/>
      <c r="CC135" s="1"/>
      <c r="CD135" s="305"/>
      <c r="CE135" s="1"/>
      <c r="CF135" s="305"/>
      <c r="CG135" s="1"/>
      <c r="CH135" s="305"/>
      <c r="CI135" s="1"/>
      <c r="CJ135" s="305"/>
      <c r="CK135" s="1"/>
      <c r="CL135" s="305"/>
      <c r="CM135" s="1"/>
      <c r="CN135" s="305"/>
      <c r="CO135" s="1"/>
      <c r="CP135" s="305"/>
      <c r="CQ135" s="1"/>
      <c r="CR135" s="305"/>
      <c r="CS135" s="1"/>
      <c r="CT135" s="305"/>
      <c r="CU135" s="1"/>
      <c r="CV135" s="305"/>
      <c r="CW135" s="1"/>
      <c r="CX135" s="305"/>
      <c r="CY135" s="1"/>
      <c r="CZ135" s="305"/>
    </row>
    <row r="136" spans="2:104" ht="18" customHeight="1" x14ac:dyDescent="0.4">
      <c r="B136" s="520"/>
      <c r="C136" s="525"/>
      <c r="D136" s="19" t="s">
        <v>20</v>
      </c>
      <c r="E136" s="1"/>
      <c r="F136" s="300"/>
      <c r="G136" s="1"/>
      <c r="H136" s="305"/>
      <c r="I136" s="1"/>
      <c r="J136" s="305"/>
      <c r="K136" s="1"/>
      <c r="L136" s="305"/>
      <c r="M136" s="1"/>
      <c r="N136" s="305"/>
      <c r="O136" s="1"/>
      <c r="P136" s="305"/>
      <c r="Q136" s="1"/>
      <c r="R136" s="305"/>
      <c r="S136" s="1"/>
      <c r="T136" s="305"/>
      <c r="U136" s="1"/>
      <c r="V136" s="305"/>
      <c r="W136" s="1"/>
      <c r="X136" s="305"/>
      <c r="Y136" s="1"/>
      <c r="Z136" s="305"/>
      <c r="AA136" s="1"/>
      <c r="AB136" s="305"/>
      <c r="AC136" s="1"/>
      <c r="AD136" s="305"/>
      <c r="AE136" s="1"/>
      <c r="AF136" s="305"/>
      <c r="AG136" s="1"/>
      <c r="AH136" s="305"/>
      <c r="AI136" s="1"/>
      <c r="AJ136" s="300"/>
      <c r="AK136" s="1"/>
      <c r="AL136" s="305"/>
      <c r="AM136" s="1"/>
      <c r="AN136" s="305"/>
      <c r="AO136" s="1"/>
      <c r="AP136" s="305"/>
      <c r="AQ136" s="1"/>
      <c r="AR136" s="305"/>
      <c r="AS136" s="1"/>
      <c r="AT136" s="305"/>
      <c r="AU136" s="1"/>
      <c r="AV136" s="305"/>
      <c r="AW136" s="1"/>
      <c r="AX136" s="305"/>
      <c r="AY136" s="1"/>
      <c r="AZ136" s="305"/>
      <c r="BA136" s="1"/>
      <c r="BB136" s="305"/>
      <c r="BC136" s="1"/>
      <c r="BD136" s="305"/>
      <c r="BE136" s="1"/>
      <c r="BF136" s="305"/>
      <c r="BG136" s="1"/>
      <c r="BH136" s="305"/>
      <c r="BI136" s="1"/>
      <c r="BJ136" s="305"/>
      <c r="BK136" s="1"/>
      <c r="BL136" s="305"/>
      <c r="BM136" s="1"/>
      <c r="BN136" s="305"/>
      <c r="BO136" s="1"/>
      <c r="BP136" s="305"/>
      <c r="BQ136" s="1"/>
      <c r="BR136" s="305"/>
      <c r="BS136" s="1"/>
      <c r="BT136" s="305"/>
      <c r="BU136" s="1"/>
      <c r="BV136" s="305"/>
      <c r="BW136" s="1"/>
      <c r="BX136" s="305"/>
      <c r="BY136" s="1"/>
      <c r="BZ136" s="305"/>
      <c r="CA136" s="1"/>
      <c r="CB136" s="305"/>
      <c r="CC136" s="1"/>
      <c r="CD136" s="305"/>
      <c r="CE136" s="1"/>
      <c r="CF136" s="305"/>
      <c r="CG136" s="1"/>
      <c r="CH136" s="305"/>
      <c r="CI136" s="1"/>
      <c r="CJ136" s="305"/>
      <c r="CK136" s="1"/>
      <c r="CL136" s="305"/>
      <c r="CM136" s="1"/>
      <c r="CN136" s="305"/>
      <c r="CO136" s="1"/>
      <c r="CP136" s="305"/>
      <c r="CQ136" s="1"/>
      <c r="CR136" s="305"/>
      <c r="CS136" s="1"/>
      <c r="CT136" s="305"/>
      <c r="CU136" s="1"/>
      <c r="CV136" s="305"/>
      <c r="CW136" s="1"/>
      <c r="CX136" s="305"/>
      <c r="CY136" s="1"/>
      <c r="CZ136" s="305"/>
    </row>
    <row r="137" spans="2:104" ht="18" customHeight="1" x14ac:dyDescent="0.4">
      <c r="B137" s="520"/>
      <c r="C137" s="525"/>
      <c r="D137" s="19" t="s">
        <v>64</v>
      </c>
      <c r="E137" s="1"/>
      <c r="F137" s="300"/>
      <c r="G137" s="1"/>
      <c r="H137" s="305"/>
      <c r="I137" s="1"/>
      <c r="J137" s="305"/>
      <c r="K137" s="1"/>
      <c r="L137" s="305"/>
      <c r="M137" s="1"/>
      <c r="N137" s="305"/>
      <c r="O137" s="1"/>
      <c r="P137" s="305"/>
      <c r="Q137" s="1"/>
      <c r="R137" s="305"/>
      <c r="S137" s="1"/>
      <c r="T137" s="305"/>
      <c r="U137" s="1"/>
      <c r="V137" s="305"/>
      <c r="W137" s="1"/>
      <c r="X137" s="305"/>
      <c r="Y137" s="1"/>
      <c r="Z137" s="305"/>
      <c r="AA137" s="1"/>
      <c r="AB137" s="305"/>
      <c r="AC137" s="1"/>
      <c r="AD137" s="305"/>
      <c r="AE137" s="1"/>
      <c r="AF137" s="305"/>
      <c r="AG137" s="1"/>
      <c r="AH137" s="305"/>
      <c r="AI137" s="1"/>
      <c r="AJ137" s="300"/>
      <c r="AK137" s="1"/>
      <c r="AL137" s="305"/>
      <c r="AM137" s="1"/>
      <c r="AN137" s="305"/>
      <c r="AO137" s="1"/>
      <c r="AP137" s="305"/>
      <c r="AQ137" s="1"/>
      <c r="AR137" s="305"/>
      <c r="AS137" s="1"/>
      <c r="AT137" s="305"/>
      <c r="AU137" s="1"/>
      <c r="AV137" s="305"/>
      <c r="AW137" s="1"/>
      <c r="AX137" s="305"/>
      <c r="AY137" s="1"/>
      <c r="AZ137" s="305"/>
      <c r="BA137" s="1"/>
      <c r="BB137" s="305"/>
      <c r="BC137" s="1"/>
      <c r="BD137" s="305"/>
      <c r="BE137" s="1"/>
      <c r="BF137" s="305"/>
      <c r="BG137" s="1"/>
      <c r="BH137" s="305"/>
      <c r="BI137" s="1"/>
      <c r="BJ137" s="305"/>
      <c r="BK137" s="1"/>
      <c r="BL137" s="305"/>
      <c r="BM137" s="1"/>
      <c r="BN137" s="305"/>
      <c r="BO137" s="1"/>
      <c r="BP137" s="305"/>
      <c r="BQ137" s="1"/>
      <c r="BR137" s="305"/>
      <c r="BS137" s="1"/>
      <c r="BT137" s="305"/>
      <c r="BU137" s="1"/>
      <c r="BV137" s="305"/>
      <c r="BW137" s="1"/>
      <c r="BX137" s="305"/>
      <c r="BY137" s="1"/>
      <c r="BZ137" s="305"/>
      <c r="CA137" s="1"/>
      <c r="CB137" s="305"/>
      <c r="CC137" s="1"/>
      <c r="CD137" s="305"/>
      <c r="CE137" s="1"/>
      <c r="CF137" s="305"/>
      <c r="CG137" s="1"/>
      <c r="CH137" s="305"/>
      <c r="CI137" s="1"/>
      <c r="CJ137" s="305"/>
      <c r="CK137" s="1"/>
      <c r="CL137" s="305"/>
      <c r="CM137" s="1"/>
      <c r="CN137" s="305"/>
      <c r="CO137" s="1"/>
      <c r="CP137" s="305"/>
      <c r="CQ137" s="1"/>
      <c r="CR137" s="305"/>
      <c r="CS137" s="1"/>
      <c r="CT137" s="305"/>
      <c r="CU137" s="1"/>
      <c r="CV137" s="305"/>
      <c r="CW137" s="1"/>
      <c r="CX137" s="305"/>
      <c r="CY137" s="1"/>
      <c r="CZ137" s="305"/>
    </row>
    <row r="138" spans="2:104" ht="18" customHeight="1" x14ac:dyDescent="0.4">
      <c r="B138" s="520"/>
      <c r="C138" s="525"/>
      <c r="D138" s="19" t="s">
        <v>25</v>
      </c>
      <c r="E138" s="1"/>
      <c r="F138" s="300"/>
      <c r="G138" s="1"/>
      <c r="H138" s="305"/>
      <c r="I138" s="1"/>
      <c r="J138" s="305"/>
      <c r="K138" s="1"/>
      <c r="L138" s="305"/>
      <c r="M138" s="1"/>
      <c r="N138" s="305"/>
      <c r="O138" s="1"/>
      <c r="P138" s="305"/>
      <c r="Q138" s="1"/>
      <c r="R138" s="305"/>
      <c r="S138" s="1"/>
      <c r="T138" s="305"/>
      <c r="U138" s="1"/>
      <c r="V138" s="305"/>
      <c r="W138" s="1"/>
      <c r="X138" s="305"/>
      <c r="Y138" s="1"/>
      <c r="Z138" s="305"/>
      <c r="AA138" s="1"/>
      <c r="AB138" s="305"/>
      <c r="AC138" s="1"/>
      <c r="AD138" s="305"/>
      <c r="AE138" s="1"/>
      <c r="AF138" s="305"/>
      <c r="AG138" s="1"/>
      <c r="AH138" s="305"/>
      <c r="AI138" s="1"/>
      <c r="AJ138" s="300"/>
      <c r="AK138" s="1"/>
      <c r="AL138" s="305"/>
      <c r="AM138" s="1"/>
      <c r="AN138" s="305"/>
      <c r="AO138" s="1"/>
      <c r="AP138" s="305"/>
      <c r="AQ138" s="1"/>
      <c r="AR138" s="305"/>
      <c r="AS138" s="1"/>
      <c r="AT138" s="305"/>
      <c r="AU138" s="1"/>
      <c r="AV138" s="305"/>
      <c r="AW138" s="1"/>
      <c r="AX138" s="305"/>
      <c r="AY138" s="1"/>
      <c r="AZ138" s="305"/>
      <c r="BA138" s="1"/>
      <c r="BB138" s="305"/>
      <c r="BC138" s="1"/>
      <c r="BD138" s="305"/>
      <c r="BE138" s="1"/>
      <c r="BF138" s="305"/>
      <c r="BG138" s="1"/>
      <c r="BH138" s="305"/>
      <c r="BI138" s="1"/>
      <c r="BJ138" s="305"/>
      <c r="BK138" s="1"/>
      <c r="BL138" s="305"/>
      <c r="BM138" s="1"/>
      <c r="BN138" s="305"/>
      <c r="BO138" s="1"/>
      <c r="BP138" s="305"/>
      <c r="BQ138" s="1"/>
      <c r="BR138" s="305"/>
      <c r="BS138" s="1"/>
      <c r="BT138" s="305"/>
      <c r="BU138" s="1"/>
      <c r="BV138" s="305"/>
      <c r="BW138" s="1"/>
      <c r="BX138" s="305"/>
      <c r="BY138" s="1"/>
      <c r="BZ138" s="305"/>
      <c r="CA138" s="1"/>
      <c r="CB138" s="305"/>
      <c r="CC138" s="1"/>
      <c r="CD138" s="305"/>
      <c r="CE138" s="1"/>
      <c r="CF138" s="305"/>
      <c r="CG138" s="1"/>
      <c r="CH138" s="305"/>
      <c r="CI138" s="1"/>
      <c r="CJ138" s="305"/>
      <c r="CK138" s="1"/>
      <c r="CL138" s="305"/>
      <c r="CM138" s="1"/>
      <c r="CN138" s="305"/>
      <c r="CO138" s="1"/>
      <c r="CP138" s="305"/>
      <c r="CQ138" s="1"/>
      <c r="CR138" s="305"/>
      <c r="CS138" s="1"/>
      <c r="CT138" s="305"/>
      <c r="CU138" s="1"/>
      <c r="CV138" s="305"/>
      <c r="CW138" s="1"/>
      <c r="CX138" s="305"/>
      <c r="CY138" s="1"/>
      <c r="CZ138" s="305"/>
    </row>
    <row r="139" spans="2:104" ht="18" customHeight="1" x14ac:dyDescent="0.4">
      <c r="B139" s="520"/>
      <c r="C139" s="525"/>
      <c r="D139" s="19" t="s">
        <v>45</v>
      </c>
      <c r="E139" s="1"/>
      <c r="F139" s="300"/>
      <c r="G139" s="1"/>
      <c r="H139" s="305"/>
      <c r="I139" s="1"/>
      <c r="J139" s="305"/>
      <c r="K139" s="1"/>
      <c r="L139" s="305"/>
      <c r="M139" s="1"/>
      <c r="N139" s="305"/>
      <c r="O139" s="1"/>
      <c r="P139" s="305"/>
      <c r="Q139" s="1"/>
      <c r="R139" s="305"/>
      <c r="S139" s="1"/>
      <c r="T139" s="305"/>
      <c r="U139" s="1"/>
      <c r="V139" s="305"/>
      <c r="W139" s="1"/>
      <c r="X139" s="305"/>
      <c r="Y139" s="1"/>
      <c r="Z139" s="305"/>
      <c r="AA139" s="1"/>
      <c r="AB139" s="305"/>
      <c r="AC139" s="1"/>
      <c r="AD139" s="305"/>
      <c r="AE139" s="1"/>
      <c r="AF139" s="305"/>
      <c r="AG139" s="1"/>
      <c r="AH139" s="305"/>
      <c r="AI139" s="1"/>
      <c r="AJ139" s="300"/>
      <c r="AK139" s="1"/>
      <c r="AL139" s="305"/>
      <c r="AM139" s="1"/>
      <c r="AN139" s="305"/>
      <c r="AO139" s="1"/>
      <c r="AP139" s="305"/>
      <c r="AQ139" s="1"/>
      <c r="AR139" s="305"/>
      <c r="AS139" s="1"/>
      <c r="AT139" s="305"/>
      <c r="AU139" s="1"/>
      <c r="AV139" s="305"/>
      <c r="AW139" s="1"/>
      <c r="AX139" s="305"/>
      <c r="AY139" s="1"/>
      <c r="AZ139" s="305"/>
      <c r="BA139" s="1"/>
      <c r="BB139" s="305"/>
      <c r="BC139" s="1"/>
      <c r="BD139" s="305"/>
      <c r="BE139" s="1"/>
      <c r="BF139" s="305"/>
      <c r="BG139" s="1"/>
      <c r="BH139" s="305"/>
      <c r="BI139" s="1"/>
      <c r="BJ139" s="305"/>
      <c r="BK139" s="1"/>
      <c r="BL139" s="305"/>
      <c r="BM139" s="1"/>
      <c r="BN139" s="305"/>
      <c r="BO139" s="1"/>
      <c r="BP139" s="305"/>
      <c r="BQ139" s="1"/>
      <c r="BR139" s="305"/>
      <c r="BS139" s="1"/>
      <c r="BT139" s="305"/>
      <c r="BU139" s="1"/>
      <c r="BV139" s="305"/>
      <c r="BW139" s="1"/>
      <c r="BX139" s="305"/>
      <c r="BY139" s="1"/>
      <c r="BZ139" s="305"/>
      <c r="CA139" s="1"/>
      <c r="CB139" s="305"/>
      <c r="CC139" s="1"/>
      <c r="CD139" s="305"/>
      <c r="CE139" s="1"/>
      <c r="CF139" s="305"/>
      <c r="CG139" s="1"/>
      <c r="CH139" s="305"/>
      <c r="CI139" s="1"/>
      <c r="CJ139" s="305"/>
      <c r="CK139" s="1"/>
      <c r="CL139" s="305"/>
      <c r="CM139" s="1"/>
      <c r="CN139" s="305"/>
      <c r="CO139" s="1"/>
      <c r="CP139" s="305"/>
      <c r="CQ139" s="1"/>
      <c r="CR139" s="305"/>
      <c r="CS139" s="1"/>
      <c r="CT139" s="305"/>
      <c r="CU139" s="1"/>
      <c r="CV139" s="305"/>
      <c r="CW139" s="1"/>
      <c r="CX139" s="305"/>
      <c r="CY139" s="1"/>
      <c r="CZ139" s="305"/>
    </row>
    <row r="140" spans="2:104" ht="18" customHeight="1" x14ac:dyDescent="0.4">
      <c r="B140" s="520"/>
      <c r="C140" s="525"/>
      <c r="D140" s="19" t="s">
        <v>46</v>
      </c>
      <c r="E140" s="1"/>
      <c r="F140" s="300"/>
      <c r="G140" s="1"/>
      <c r="H140" s="305"/>
      <c r="I140" s="1"/>
      <c r="J140" s="305"/>
      <c r="K140" s="1"/>
      <c r="L140" s="305"/>
      <c r="M140" s="1"/>
      <c r="N140" s="305"/>
      <c r="O140" s="1"/>
      <c r="P140" s="305"/>
      <c r="Q140" s="1"/>
      <c r="R140" s="305"/>
      <c r="S140" s="1"/>
      <c r="T140" s="305"/>
      <c r="U140" s="1"/>
      <c r="V140" s="305"/>
      <c r="W140" s="1"/>
      <c r="X140" s="305"/>
      <c r="Y140" s="1"/>
      <c r="Z140" s="305"/>
      <c r="AA140" s="1"/>
      <c r="AB140" s="305"/>
      <c r="AC140" s="1"/>
      <c r="AD140" s="305"/>
      <c r="AE140" s="1"/>
      <c r="AF140" s="305"/>
      <c r="AG140" s="1"/>
      <c r="AH140" s="305"/>
      <c r="AI140" s="1"/>
      <c r="AJ140" s="300"/>
      <c r="AK140" s="1"/>
      <c r="AL140" s="305"/>
      <c r="AM140" s="1"/>
      <c r="AN140" s="305"/>
      <c r="AO140" s="1"/>
      <c r="AP140" s="305"/>
      <c r="AQ140" s="1"/>
      <c r="AR140" s="305"/>
      <c r="AS140" s="1"/>
      <c r="AT140" s="305"/>
      <c r="AU140" s="1"/>
      <c r="AV140" s="305"/>
      <c r="AW140" s="1"/>
      <c r="AX140" s="305"/>
      <c r="AY140" s="1"/>
      <c r="AZ140" s="305"/>
      <c r="BA140" s="1"/>
      <c r="BB140" s="305"/>
      <c r="BC140" s="1"/>
      <c r="BD140" s="305"/>
      <c r="BE140" s="1"/>
      <c r="BF140" s="305"/>
      <c r="BG140" s="1"/>
      <c r="BH140" s="305"/>
      <c r="BI140" s="1"/>
      <c r="BJ140" s="305"/>
      <c r="BK140" s="1"/>
      <c r="BL140" s="305"/>
      <c r="BM140" s="1"/>
      <c r="BN140" s="305"/>
      <c r="BO140" s="1"/>
      <c r="BP140" s="305"/>
      <c r="BQ140" s="1"/>
      <c r="BR140" s="305"/>
      <c r="BS140" s="1"/>
      <c r="BT140" s="305"/>
      <c r="BU140" s="1"/>
      <c r="BV140" s="305"/>
      <c r="BW140" s="1"/>
      <c r="BX140" s="305"/>
      <c r="BY140" s="1"/>
      <c r="BZ140" s="305"/>
      <c r="CA140" s="1"/>
      <c r="CB140" s="305"/>
      <c r="CC140" s="1"/>
      <c r="CD140" s="305"/>
      <c r="CE140" s="1"/>
      <c r="CF140" s="305"/>
      <c r="CG140" s="1"/>
      <c r="CH140" s="305"/>
      <c r="CI140" s="1"/>
      <c r="CJ140" s="305"/>
      <c r="CK140" s="1"/>
      <c r="CL140" s="305"/>
      <c r="CM140" s="1"/>
      <c r="CN140" s="305"/>
      <c r="CO140" s="1"/>
      <c r="CP140" s="305"/>
      <c r="CQ140" s="1"/>
      <c r="CR140" s="305"/>
      <c r="CS140" s="1"/>
      <c r="CT140" s="305"/>
      <c r="CU140" s="1"/>
      <c r="CV140" s="305"/>
      <c r="CW140" s="1"/>
      <c r="CX140" s="305"/>
      <c r="CY140" s="1"/>
      <c r="CZ140" s="305"/>
    </row>
    <row r="141" spans="2:104" ht="18" customHeight="1" x14ac:dyDescent="0.4">
      <c r="B141" s="520"/>
      <c r="C141" s="525"/>
      <c r="D141" s="19" t="s">
        <v>66</v>
      </c>
      <c r="E141" s="1"/>
      <c r="F141" s="300"/>
      <c r="G141" s="1"/>
      <c r="H141" s="305"/>
      <c r="I141" s="1"/>
      <c r="J141" s="305"/>
      <c r="K141" s="1"/>
      <c r="L141" s="305"/>
      <c r="M141" s="1"/>
      <c r="N141" s="305"/>
      <c r="O141" s="1"/>
      <c r="P141" s="305"/>
      <c r="Q141" s="1"/>
      <c r="R141" s="305"/>
      <c r="S141" s="1"/>
      <c r="T141" s="305"/>
      <c r="U141" s="1"/>
      <c r="V141" s="305"/>
      <c r="W141" s="1"/>
      <c r="X141" s="305"/>
      <c r="Y141" s="1"/>
      <c r="Z141" s="305"/>
      <c r="AA141" s="1"/>
      <c r="AB141" s="305"/>
      <c r="AC141" s="1"/>
      <c r="AD141" s="305"/>
      <c r="AE141" s="1"/>
      <c r="AF141" s="305"/>
      <c r="AG141" s="1"/>
      <c r="AH141" s="305"/>
      <c r="AI141" s="1"/>
      <c r="AJ141" s="300"/>
      <c r="AK141" s="1"/>
      <c r="AL141" s="305"/>
      <c r="AM141" s="1"/>
      <c r="AN141" s="305"/>
      <c r="AO141" s="1"/>
      <c r="AP141" s="305"/>
      <c r="AQ141" s="1"/>
      <c r="AR141" s="305"/>
      <c r="AS141" s="1"/>
      <c r="AT141" s="305"/>
      <c r="AU141" s="1"/>
      <c r="AV141" s="305"/>
      <c r="AW141" s="1"/>
      <c r="AX141" s="305"/>
      <c r="AY141" s="1"/>
      <c r="AZ141" s="305"/>
      <c r="BA141" s="1"/>
      <c r="BB141" s="305"/>
      <c r="BC141" s="1"/>
      <c r="BD141" s="305"/>
      <c r="BE141" s="1"/>
      <c r="BF141" s="305"/>
      <c r="BG141" s="1"/>
      <c r="BH141" s="305"/>
      <c r="BI141" s="1"/>
      <c r="BJ141" s="305"/>
      <c r="BK141" s="1"/>
      <c r="BL141" s="305"/>
      <c r="BM141" s="1"/>
      <c r="BN141" s="305"/>
      <c r="BO141" s="1"/>
      <c r="BP141" s="305"/>
      <c r="BQ141" s="1"/>
      <c r="BR141" s="305"/>
      <c r="BS141" s="1"/>
      <c r="BT141" s="305"/>
      <c r="BU141" s="1"/>
      <c r="BV141" s="305"/>
      <c r="BW141" s="1"/>
      <c r="BX141" s="305"/>
      <c r="BY141" s="1"/>
      <c r="BZ141" s="305"/>
      <c r="CA141" s="1"/>
      <c r="CB141" s="305"/>
      <c r="CC141" s="1"/>
      <c r="CD141" s="305"/>
      <c r="CE141" s="1"/>
      <c r="CF141" s="305"/>
      <c r="CG141" s="1"/>
      <c r="CH141" s="305"/>
      <c r="CI141" s="1"/>
      <c r="CJ141" s="305"/>
      <c r="CK141" s="1"/>
      <c r="CL141" s="305"/>
      <c r="CM141" s="1"/>
      <c r="CN141" s="305"/>
      <c r="CO141" s="1"/>
      <c r="CP141" s="305"/>
      <c r="CQ141" s="1"/>
      <c r="CR141" s="305"/>
      <c r="CS141" s="1"/>
      <c r="CT141" s="305"/>
      <c r="CU141" s="1"/>
      <c r="CV141" s="305"/>
      <c r="CW141" s="1"/>
      <c r="CX141" s="305"/>
      <c r="CY141" s="1"/>
      <c r="CZ141" s="305"/>
    </row>
    <row r="142" spans="2:104" ht="18" customHeight="1" x14ac:dyDescent="0.4">
      <c r="B142" s="520"/>
      <c r="C142" s="525"/>
      <c r="D142" s="19" t="s">
        <v>47</v>
      </c>
      <c r="E142" s="1"/>
      <c r="F142" s="300"/>
      <c r="G142" s="1"/>
      <c r="H142" s="305"/>
      <c r="I142" s="1"/>
      <c r="J142" s="305"/>
      <c r="K142" s="1"/>
      <c r="L142" s="305"/>
      <c r="M142" s="1"/>
      <c r="N142" s="305"/>
      <c r="O142" s="1"/>
      <c r="P142" s="305"/>
      <c r="Q142" s="1"/>
      <c r="R142" s="305"/>
      <c r="S142" s="1"/>
      <c r="T142" s="305"/>
      <c r="U142" s="1"/>
      <c r="V142" s="305"/>
      <c r="W142" s="1"/>
      <c r="X142" s="305"/>
      <c r="Y142" s="1"/>
      <c r="Z142" s="305"/>
      <c r="AA142" s="1"/>
      <c r="AB142" s="305"/>
      <c r="AC142" s="1"/>
      <c r="AD142" s="305"/>
      <c r="AE142" s="1"/>
      <c r="AF142" s="305"/>
      <c r="AG142" s="1"/>
      <c r="AH142" s="305"/>
      <c r="AI142" s="1"/>
      <c r="AJ142" s="300"/>
      <c r="AK142" s="1"/>
      <c r="AL142" s="305"/>
      <c r="AM142" s="1"/>
      <c r="AN142" s="305"/>
      <c r="AO142" s="1"/>
      <c r="AP142" s="305"/>
      <c r="AQ142" s="1"/>
      <c r="AR142" s="305"/>
      <c r="AS142" s="1"/>
      <c r="AT142" s="305"/>
      <c r="AU142" s="1"/>
      <c r="AV142" s="305"/>
      <c r="AW142" s="1"/>
      <c r="AX142" s="305"/>
      <c r="AY142" s="1"/>
      <c r="AZ142" s="305"/>
      <c r="BA142" s="1"/>
      <c r="BB142" s="305"/>
      <c r="BC142" s="1"/>
      <c r="BD142" s="305"/>
      <c r="BE142" s="1"/>
      <c r="BF142" s="305"/>
      <c r="BG142" s="1"/>
      <c r="BH142" s="305"/>
      <c r="BI142" s="1"/>
      <c r="BJ142" s="305"/>
      <c r="BK142" s="1"/>
      <c r="BL142" s="305"/>
      <c r="BM142" s="1"/>
      <c r="BN142" s="305"/>
      <c r="BO142" s="1"/>
      <c r="BP142" s="305"/>
      <c r="BQ142" s="1"/>
      <c r="BR142" s="305"/>
      <c r="BS142" s="1"/>
      <c r="BT142" s="305"/>
      <c r="BU142" s="1"/>
      <c r="BV142" s="305"/>
      <c r="BW142" s="1"/>
      <c r="BX142" s="305"/>
      <c r="BY142" s="1"/>
      <c r="BZ142" s="305"/>
      <c r="CA142" s="1"/>
      <c r="CB142" s="305"/>
      <c r="CC142" s="1"/>
      <c r="CD142" s="305"/>
      <c r="CE142" s="1"/>
      <c r="CF142" s="305"/>
      <c r="CG142" s="1"/>
      <c r="CH142" s="305"/>
      <c r="CI142" s="1"/>
      <c r="CJ142" s="305"/>
      <c r="CK142" s="1"/>
      <c r="CL142" s="305"/>
      <c r="CM142" s="1"/>
      <c r="CN142" s="305"/>
      <c r="CO142" s="1"/>
      <c r="CP142" s="305"/>
      <c r="CQ142" s="1"/>
      <c r="CR142" s="305"/>
      <c r="CS142" s="1"/>
      <c r="CT142" s="305"/>
      <c r="CU142" s="1"/>
      <c r="CV142" s="305"/>
      <c r="CW142" s="1"/>
      <c r="CX142" s="305"/>
      <c r="CY142" s="1"/>
      <c r="CZ142" s="305"/>
    </row>
    <row r="143" spans="2:104" ht="18" customHeight="1" x14ac:dyDescent="0.4">
      <c r="B143" s="520"/>
      <c r="C143" s="525"/>
      <c r="D143" s="19" t="s">
        <v>48</v>
      </c>
      <c r="E143" s="1"/>
      <c r="F143" s="300"/>
      <c r="G143" s="1"/>
      <c r="H143" s="305"/>
      <c r="I143" s="1"/>
      <c r="J143" s="305"/>
      <c r="K143" s="1"/>
      <c r="L143" s="305"/>
      <c r="M143" s="1"/>
      <c r="N143" s="305"/>
      <c r="O143" s="1"/>
      <c r="P143" s="305"/>
      <c r="Q143" s="1"/>
      <c r="R143" s="305"/>
      <c r="S143" s="1"/>
      <c r="T143" s="305"/>
      <c r="U143" s="1"/>
      <c r="V143" s="305"/>
      <c r="W143" s="1"/>
      <c r="X143" s="305"/>
      <c r="Y143" s="1"/>
      <c r="Z143" s="305"/>
      <c r="AA143" s="1"/>
      <c r="AB143" s="305"/>
      <c r="AC143" s="1"/>
      <c r="AD143" s="305"/>
      <c r="AE143" s="1"/>
      <c r="AF143" s="305"/>
      <c r="AG143" s="1"/>
      <c r="AH143" s="305"/>
      <c r="AI143" s="1"/>
      <c r="AJ143" s="300"/>
      <c r="AK143" s="1"/>
      <c r="AL143" s="305"/>
      <c r="AM143" s="1"/>
      <c r="AN143" s="305"/>
      <c r="AO143" s="1"/>
      <c r="AP143" s="305"/>
      <c r="AQ143" s="1"/>
      <c r="AR143" s="305"/>
      <c r="AS143" s="1"/>
      <c r="AT143" s="305"/>
      <c r="AU143" s="1"/>
      <c r="AV143" s="305"/>
      <c r="AW143" s="1"/>
      <c r="AX143" s="305"/>
      <c r="AY143" s="1"/>
      <c r="AZ143" s="305"/>
      <c r="BA143" s="1"/>
      <c r="BB143" s="305"/>
      <c r="BC143" s="1"/>
      <c r="BD143" s="305"/>
      <c r="BE143" s="1"/>
      <c r="BF143" s="305"/>
      <c r="BG143" s="1"/>
      <c r="BH143" s="305"/>
      <c r="BI143" s="1"/>
      <c r="BJ143" s="305"/>
      <c r="BK143" s="1"/>
      <c r="BL143" s="305"/>
      <c r="BM143" s="1"/>
      <c r="BN143" s="305"/>
      <c r="BO143" s="1"/>
      <c r="BP143" s="305"/>
      <c r="BQ143" s="1"/>
      <c r="BR143" s="305"/>
      <c r="BS143" s="1"/>
      <c r="BT143" s="305"/>
      <c r="BU143" s="1"/>
      <c r="BV143" s="305"/>
      <c r="BW143" s="1"/>
      <c r="BX143" s="305"/>
      <c r="BY143" s="1"/>
      <c r="BZ143" s="305"/>
      <c r="CA143" s="1"/>
      <c r="CB143" s="305"/>
      <c r="CC143" s="1"/>
      <c r="CD143" s="305"/>
      <c r="CE143" s="1"/>
      <c r="CF143" s="305"/>
      <c r="CG143" s="1"/>
      <c r="CH143" s="305"/>
      <c r="CI143" s="1"/>
      <c r="CJ143" s="305"/>
      <c r="CK143" s="1"/>
      <c r="CL143" s="305"/>
      <c r="CM143" s="1"/>
      <c r="CN143" s="305"/>
      <c r="CO143" s="1"/>
      <c r="CP143" s="305"/>
      <c r="CQ143" s="1"/>
      <c r="CR143" s="305"/>
      <c r="CS143" s="1"/>
      <c r="CT143" s="305"/>
      <c r="CU143" s="1"/>
      <c r="CV143" s="305"/>
      <c r="CW143" s="1"/>
      <c r="CX143" s="305"/>
      <c r="CY143" s="1"/>
      <c r="CZ143" s="305"/>
    </row>
    <row r="144" spans="2:104" ht="18" customHeight="1" x14ac:dyDescent="0.4">
      <c r="B144" s="520"/>
      <c r="C144" s="525"/>
      <c r="D144" s="19" t="s">
        <v>49</v>
      </c>
      <c r="E144" s="1"/>
      <c r="F144" s="300"/>
      <c r="G144" s="1"/>
      <c r="H144" s="305"/>
      <c r="I144" s="1"/>
      <c r="J144" s="305"/>
      <c r="K144" s="1"/>
      <c r="L144" s="305"/>
      <c r="M144" s="1"/>
      <c r="N144" s="305"/>
      <c r="O144" s="1"/>
      <c r="P144" s="305"/>
      <c r="Q144" s="1"/>
      <c r="R144" s="305"/>
      <c r="S144" s="1"/>
      <c r="T144" s="305"/>
      <c r="U144" s="1"/>
      <c r="V144" s="305"/>
      <c r="W144" s="1"/>
      <c r="X144" s="305"/>
      <c r="Y144" s="1"/>
      <c r="Z144" s="305"/>
      <c r="AA144" s="1"/>
      <c r="AB144" s="305"/>
      <c r="AC144" s="1"/>
      <c r="AD144" s="305"/>
      <c r="AE144" s="1"/>
      <c r="AF144" s="305"/>
      <c r="AG144" s="1"/>
      <c r="AH144" s="305"/>
      <c r="AI144" s="1"/>
      <c r="AJ144" s="300"/>
      <c r="AK144" s="1"/>
      <c r="AL144" s="305"/>
      <c r="AM144" s="1"/>
      <c r="AN144" s="305"/>
      <c r="AO144" s="1"/>
      <c r="AP144" s="305"/>
      <c r="AQ144" s="1"/>
      <c r="AR144" s="305"/>
      <c r="AS144" s="1"/>
      <c r="AT144" s="305"/>
      <c r="AU144" s="1"/>
      <c r="AV144" s="305"/>
      <c r="AW144" s="1"/>
      <c r="AX144" s="305"/>
      <c r="AY144" s="1"/>
      <c r="AZ144" s="305"/>
      <c r="BA144" s="1"/>
      <c r="BB144" s="305"/>
      <c r="BC144" s="1"/>
      <c r="BD144" s="305"/>
      <c r="BE144" s="1"/>
      <c r="BF144" s="305"/>
      <c r="BG144" s="1"/>
      <c r="BH144" s="305"/>
      <c r="BI144" s="1"/>
      <c r="BJ144" s="305"/>
      <c r="BK144" s="1"/>
      <c r="BL144" s="305"/>
      <c r="BM144" s="1"/>
      <c r="BN144" s="305"/>
      <c r="BO144" s="1"/>
      <c r="BP144" s="305"/>
      <c r="BQ144" s="1"/>
      <c r="BR144" s="305"/>
      <c r="BS144" s="1"/>
      <c r="BT144" s="305"/>
      <c r="BU144" s="1"/>
      <c r="BV144" s="305"/>
      <c r="BW144" s="1"/>
      <c r="BX144" s="305"/>
      <c r="BY144" s="1"/>
      <c r="BZ144" s="305"/>
      <c r="CA144" s="1"/>
      <c r="CB144" s="305"/>
      <c r="CC144" s="1"/>
      <c r="CD144" s="305"/>
      <c r="CE144" s="1"/>
      <c r="CF144" s="305"/>
      <c r="CG144" s="1"/>
      <c r="CH144" s="305"/>
      <c r="CI144" s="1"/>
      <c r="CJ144" s="305"/>
      <c r="CK144" s="1"/>
      <c r="CL144" s="305"/>
      <c r="CM144" s="1"/>
      <c r="CN144" s="305"/>
      <c r="CO144" s="1"/>
      <c r="CP144" s="305"/>
      <c r="CQ144" s="1"/>
      <c r="CR144" s="305"/>
      <c r="CS144" s="1"/>
      <c r="CT144" s="305"/>
      <c r="CU144" s="1"/>
      <c r="CV144" s="305"/>
      <c r="CW144" s="1"/>
      <c r="CX144" s="305"/>
      <c r="CY144" s="1"/>
      <c r="CZ144" s="305"/>
    </row>
    <row r="145" spans="2:104" ht="18" customHeight="1" x14ac:dyDescent="0.4">
      <c r="B145" s="520"/>
      <c r="C145" s="525"/>
      <c r="D145" s="19" t="s">
        <v>65</v>
      </c>
      <c r="E145" s="1"/>
      <c r="F145" s="300"/>
      <c r="G145" s="1"/>
      <c r="H145" s="305"/>
      <c r="I145" s="1"/>
      <c r="J145" s="305"/>
      <c r="K145" s="1"/>
      <c r="L145" s="305"/>
      <c r="M145" s="1"/>
      <c r="N145" s="305"/>
      <c r="O145" s="1"/>
      <c r="P145" s="305"/>
      <c r="Q145" s="1"/>
      <c r="R145" s="305"/>
      <c r="S145" s="1"/>
      <c r="T145" s="305"/>
      <c r="U145" s="1"/>
      <c r="V145" s="305"/>
      <c r="W145" s="1"/>
      <c r="X145" s="305"/>
      <c r="Y145" s="1"/>
      <c r="Z145" s="305"/>
      <c r="AA145" s="1"/>
      <c r="AB145" s="305"/>
      <c r="AC145" s="1"/>
      <c r="AD145" s="305"/>
      <c r="AE145" s="1"/>
      <c r="AF145" s="305"/>
      <c r="AG145" s="1"/>
      <c r="AH145" s="305"/>
      <c r="AI145" s="1"/>
      <c r="AJ145" s="300"/>
      <c r="AK145" s="1"/>
      <c r="AL145" s="305"/>
      <c r="AM145" s="1"/>
      <c r="AN145" s="305"/>
      <c r="AO145" s="1"/>
      <c r="AP145" s="305"/>
      <c r="AQ145" s="1"/>
      <c r="AR145" s="305"/>
      <c r="AS145" s="1"/>
      <c r="AT145" s="305"/>
      <c r="AU145" s="1"/>
      <c r="AV145" s="305"/>
      <c r="AW145" s="1"/>
      <c r="AX145" s="305"/>
      <c r="AY145" s="1"/>
      <c r="AZ145" s="305"/>
      <c r="BA145" s="1"/>
      <c r="BB145" s="305"/>
      <c r="BC145" s="1"/>
      <c r="BD145" s="305"/>
      <c r="BE145" s="1"/>
      <c r="BF145" s="305"/>
      <c r="BG145" s="1"/>
      <c r="BH145" s="305"/>
      <c r="BI145" s="1"/>
      <c r="BJ145" s="305"/>
      <c r="BK145" s="1"/>
      <c r="BL145" s="305"/>
      <c r="BM145" s="1"/>
      <c r="BN145" s="305"/>
      <c r="BO145" s="1"/>
      <c r="BP145" s="305"/>
      <c r="BQ145" s="1"/>
      <c r="BR145" s="305"/>
      <c r="BS145" s="1"/>
      <c r="BT145" s="305"/>
      <c r="BU145" s="1"/>
      <c r="BV145" s="305"/>
      <c r="BW145" s="1"/>
      <c r="BX145" s="305"/>
      <c r="BY145" s="1"/>
      <c r="BZ145" s="305"/>
      <c r="CA145" s="1"/>
      <c r="CB145" s="305"/>
      <c r="CC145" s="1"/>
      <c r="CD145" s="305"/>
      <c r="CE145" s="1"/>
      <c r="CF145" s="305"/>
      <c r="CG145" s="1"/>
      <c r="CH145" s="305"/>
      <c r="CI145" s="1"/>
      <c r="CJ145" s="305"/>
      <c r="CK145" s="1"/>
      <c r="CL145" s="305"/>
      <c r="CM145" s="1"/>
      <c r="CN145" s="305"/>
      <c r="CO145" s="1"/>
      <c r="CP145" s="305"/>
      <c r="CQ145" s="1"/>
      <c r="CR145" s="305"/>
      <c r="CS145" s="1"/>
      <c r="CT145" s="305"/>
      <c r="CU145" s="1"/>
      <c r="CV145" s="305"/>
      <c r="CW145" s="1"/>
      <c r="CX145" s="305"/>
      <c r="CY145" s="1"/>
      <c r="CZ145" s="305"/>
    </row>
    <row r="146" spans="2:104" ht="18" customHeight="1" thickBot="1" x14ac:dyDescent="0.45">
      <c r="B146" s="522"/>
      <c r="C146" s="526"/>
      <c r="D146" s="366" t="s">
        <v>50</v>
      </c>
      <c r="E146" s="367"/>
      <c r="F146" s="368"/>
      <c r="G146" s="367"/>
      <c r="H146" s="369"/>
      <c r="I146" s="367"/>
      <c r="J146" s="369"/>
      <c r="K146" s="367"/>
      <c r="L146" s="369"/>
      <c r="M146" s="367"/>
      <c r="N146" s="369"/>
      <c r="O146" s="367"/>
      <c r="P146" s="369"/>
      <c r="Q146" s="367"/>
      <c r="R146" s="369"/>
      <c r="S146" s="367"/>
      <c r="T146" s="369"/>
      <c r="U146" s="367"/>
      <c r="V146" s="369"/>
      <c r="W146" s="367"/>
      <c r="X146" s="369"/>
      <c r="Y146" s="367"/>
      <c r="Z146" s="369"/>
      <c r="AA146" s="367"/>
      <c r="AB146" s="369"/>
      <c r="AC146" s="367"/>
      <c r="AD146" s="369"/>
      <c r="AE146" s="367"/>
      <c r="AF146" s="369"/>
      <c r="AG146" s="367"/>
      <c r="AH146" s="369"/>
      <c r="AI146" s="367"/>
      <c r="AJ146" s="368"/>
      <c r="AK146" s="367"/>
      <c r="AL146" s="369"/>
      <c r="AM146" s="367"/>
      <c r="AN146" s="369"/>
      <c r="AO146" s="367"/>
      <c r="AP146" s="369"/>
      <c r="AQ146" s="367"/>
      <c r="AR146" s="369"/>
      <c r="AS146" s="367"/>
      <c r="AT146" s="369"/>
      <c r="AU146" s="367"/>
      <c r="AV146" s="369"/>
      <c r="AW146" s="367"/>
      <c r="AX146" s="369"/>
      <c r="AY146" s="367"/>
      <c r="AZ146" s="369"/>
      <c r="BA146" s="367"/>
      <c r="BB146" s="369"/>
      <c r="BC146" s="367"/>
      <c r="BD146" s="369"/>
      <c r="BE146" s="367"/>
      <c r="BF146" s="369"/>
      <c r="BG146" s="367"/>
      <c r="BH146" s="369"/>
      <c r="BI146" s="367"/>
      <c r="BJ146" s="369"/>
      <c r="BK146" s="367"/>
      <c r="BL146" s="369"/>
      <c r="BM146" s="367"/>
      <c r="BN146" s="369"/>
      <c r="BO146" s="367"/>
      <c r="BP146" s="369"/>
      <c r="BQ146" s="367"/>
      <c r="BR146" s="369"/>
      <c r="BS146" s="367"/>
      <c r="BT146" s="369"/>
      <c r="BU146" s="367"/>
      <c r="BV146" s="369"/>
      <c r="BW146" s="367"/>
      <c r="BX146" s="369"/>
      <c r="BY146" s="367"/>
      <c r="BZ146" s="369"/>
      <c r="CA146" s="367"/>
      <c r="CB146" s="369"/>
      <c r="CC146" s="367"/>
      <c r="CD146" s="369"/>
      <c r="CE146" s="367"/>
      <c r="CF146" s="369"/>
      <c r="CG146" s="367"/>
      <c r="CH146" s="369"/>
      <c r="CI146" s="367"/>
      <c r="CJ146" s="369"/>
      <c r="CK146" s="367"/>
      <c r="CL146" s="369"/>
      <c r="CM146" s="367"/>
      <c r="CN146" s="369"/>
      <c r="CO146" s="367"/>
      <c r="CP146" s="369"/>
      <c r="CQ146" s="367"/>
      <c r="CR146" s="369"/>
      <c r="CS146" s="367"/>
      <c r="CT146" s="369"/>
      <c r="CU146" s="367"/>
      <c r="CV146" s="369"/>
      <c r="CW146" s="367"/>
      <c r="CX146" s="369"/>
      <c r="CY146" s="367"/>
      <c r="CZ146" s="369"/>
    </row>
    <row r="147" spans="2:104" ht="18" customHeight="1" x14ac:dyDescent="0.4">
      <c r="B147" s="518" t="s">
        <v>289</v>
      </c>
      <c r="C147" s="524"/>
      <c r="D147" s="196" t="s">
        <v>266</v>
      </c>
      <c r="E147" s="370"/>
      <c r="F147" s="371"/>
      <c r="G147" s="370"/>
      <c r="H147" s="372"/>
      <c r="I147" s="370"/>
      <c r="J147" s="372"/>
      <c r="K147" s="370"/>
      <c r="L147" s="372"/>
      <c r="M147" s="370"/>
      <c r="N147" s="372"/>
      <c r="O147" s="370"/>
      <c r="P147" s="372"/>
      <c r="Q147" s="370"/>
      <c r="R147" s="372"/>
      <c r="S147" s="370"/>
      <c r="T147" s="372"/>
      <c r="U147" s="370"/>
      <c r="V147" s="372"/>
      <c r="W147" s="370"/>
      <c r="X147" s="372"/>
      <c r="Y147" s="370"/>
      <c r="Z147" s="372"/>
      <c r="AA147" s="370"/>
      <c r="AB147" s="372"/>
      <c r="AC147" s="370"/>
      <c r="AD147" s="372"/>
      <c r="AE147" s="370"/>
      <c r="AF147" s="372"/>
      <c r="AG147" s="370"/>
      <c r="AH147" s="372"/>
      <c r="AI147" s="370"/>
      <c r="AJ147" s="371"/>
      <c r="AK147" s="370"/>
      <c r="AL147" s="372"/>
      <c r="AM147" s="370"/>
      <c r="AN147" s="372"/>
      <c r="AO147" s="370"/>
      <c r="AP147" s="372"/>
      <c r="AQ147" s="370"/>
      <c r="AR147" s="372"/>
      <c r="AS147" s="370"/>
      <c r="AT147" s="372"/>
      <c r="AU147" s="370"/>
      <c r="AV147" s="372"/>
      <c r="AW147" s="370"/>
      <c r="AX147" s="372"/>
      <c r="AY147" s="370"/>
      <c r="AZ147" s="372"/>
      <c r="BA147" s="370"/>
      <c r="BB147" s="372"/>
      <c r="BC147" s="370"/>
      <c r="BD147" s="372"/>
      <c r="BE147" s="370"/>
      <c r="BF147" s="372"/>
      <c r="BG147" s="370"/>
      <c r="BH147" s="372"/>
      <c r="BI147" s="370"/>
      <c r="BJ147" s="372"/>
      <c r="BK147" s="370"/>
      <c r="BL147" s="372"/>
      <c r="BM147" s="370"/>
      <c r="BN147" s="372"/>
      <c r="BO147" s="370"/>
      <c r="BP147" s="372"/>
      <c r="BQ147" s="370"/>
      <c r="BR147" s="372"/>
      <c r="BS147" s="370"/>
      <c r="BT147" s="372"/>
      <c r="BU147" s="370"/>
      <c r="BV147" s="372"/>
      <c r="BW147" s="370"/>
      <c r="BX147" s="372"/>
      <c r="BY147" s="370"/>
      <c r="BZ147" s="372"/>
      <c r="CA147" s="370"/>
      <c r="CB147" s="372"/>
      <c r="CC147" s="370"/>
      <c r="CD147" s="372"/>
      <c r="CE147" s="370"/>
      <c r="CF147" s="372"/>
      <c r="CG147" s="370"/>
      <c r="CH147" s="372"/>
      <c r="CI147" s="370"/>
      <c r="CJ147" s="372"/>
      <c r="CK147" s="370"/>
      <c r="CL147" s="372"/>
      <c r="CM147" s="370"/>
      <c r="CN147" s="372"/>
      <c r="CO147" s="370"/>
      <c r="CP147" s="372"/>
      <c r="CQ147" s="370"/>
      <c r="CR147" s="372"/>
      <c r="CS147" s="370"/>
      <c r="CT147" s="372"/>
      <c r="CU147" s="370"/>
      <c r="CV147" s="372"/>
      <c r="CW147" s="370"/>
      <c r="CX147" s="372"/>
      <c r="CY147" s="370"/>
      <c r="CZ147" s="372"/>
    </row>
    <row r="148" spans="2:104" ht="18" customHeight="1" x14ac:dyDescent="0.4">
      <c r="B148" s="520"/>
      <c r="C148" s="525"/>
      <c r="D148" s="197" t="s">
        <v>268</v>
      </c>
      <c r="E148" s="238"/>
      <c r="F148" s="301"/>
      <c r="G148" s="238"/>
      <c r="H148" s="306"/>
      <c r="I148" s="238"/>
      <c r="J148" s="306"/>
      <c r="K148" s="238"/>
      <c r="L148" s="306"/>
      <c r="M148" s="238"/>
      <c r="N148" s="306"/>
      <c r="O148" s="238"/>
      <c r="P148" s="306"/>
      <c r="Q148" s="238"/>
      <c r="R148" s="306"/>
      <c r="S148" s="238"/>
      <c r="T148" s="306"/>
      <c r="U148" s="238"/>
      <c r="V148" s="306"/>
      <c r="W148" s="238"/>
      <c r="X148" s="306"/>
      <c r="Y148" s="238"/>
      <c r="Z148" s="306"/>
      <c r="AA148" s="238"/>
      <c r="AB148" s="306"/>
      <c r="AC148" s="238"/>
      <c r="AD148" s="306"/>
      <c r="AE148" s="238"/>
      <c r="AF148" s="306"/>
      <c r="AG148" s="238"/>
      <c r="AH148" s="306"/>
      <c r="AI148" s="238"/>
      <c r="AJ148" s="301"/>
      <c r="AK148" s="238"/>
      <c r="AL148" s="306"/>
      <c r="AM148" s="238"/>
      <c r="AN148" s="306"/>
      <c r="AO148" s="238"/>
      <c r="AP148" s="306"/>
      <c r="AQ148" s="238"/>
      <c r="AR148" s="306"/>
      <c r="AS148" s="238"/>
      <c r="AT148" s="306"/>
      <c r="AU148" s="238"/>
      <c r="AV148" s="306"/>
      <c r="AW148" s="238"/>
      <c r="AX148" s="306"/>
      <c r="AY148" s="238"/>
      <c r="AZ148" s="306"/>
      <c r="BA148" s="238"/>
      <c r="BB148" s="306"/>
      <c r="BC148" s="238"/>
      <c r="BD148" s="306"/>
      <c r="BE148" s="238"/>
      <c r="BF148" s="306"/>
      <c r="BG148" s="238"/>
      <c r="BH148" s="306"/>
      <c r="BI148" s="238"/>
      <c r="BJ148" s="306"/>
      <c r="BK148" s="238"/>
      <c r="BL148" s="306"/>
      <c r="BM148" s="238"/>
      <c r="BN148" s="306"/>
      <c r="BO148" s="238"/>
      <c r="BP148" s="306"/>
      <c r="BQ148" s="238"/>
      <c r="BR148" s="306"/>
      <c r="BS148" s="238"/>
      <c r="BT148" s="306"/>
      <c r="BU148" s="238"/>
      <c r="BV148" s="306"/>
      <c r="BW148" s="238"/>
      <c r="BX148" s="306"/>
      <c r="BY148" s="238"/>
      <c r="BZ148" s="306"/>
      <c r="CA148" s="238"/>
      <c r="CB148" s="306"/>
      <c r="CC148" s="238"/>
      <c r="CD148" s="306"/>
      <c r="CE148" s="238"/>
      <c r="CF148" s="306"/>
      <c r="CG148" s="238"/>
      <c r="CH148" s="306"/>
      <c r="CI148" s="238"/>
      <c r="CJ148" s="306"/>
      <c r="CK148" s="238"/>
      <c r="CL148" s="306"/>
      <c r="CM148" s="238"/>
      <c r="CN148" s="306"/>
      <c r="CO148" s="238"/>
      <c r="CP148" s="306"/>
      <c r="CQ148" s="238"/>
      <c r="CR148" s="306"/>
      <c r="CS148" s="238"/>
      <c r="CT148" s="306"/>
      <c r="CU148" s="238"/>
      <c r="CV148" s="306"/>
      <c r="CW148" s="238"/>
      <c r="CX148" s="306"/>
      <c r="CY148" s="238"/>
      <c r="CZ148" s="306"/>
    </row>
    <row r="149" spans="2:104" ht="18" customHeight="1" x14ac:dyDescent="0.4">
      <c r="B149" s="520"/>
      <c r="C149" s="525"/>
      <c r="D149" s="197" t="s">
        <v>270</v>
      </c>
      <c r="E149" s="238"/>
      <c r="F149" s="301"/>
      <c r="G149" s="238"/>
      <c r="H149" s="306"/>
      <c r="I149" s="238"/>
      <c r="J149" s="306"/>
      <c r="K149" s="238"/>
      <c r="L149" s="306"/>
      <c r="M149" s="238"/>
      <c r="N149" s="306"/>
      <c r="O149" s="238"/>
      <c r="P149" s="306"/>
      <c r="Q149" s="238"/>
      <c r="R149" s="306"/>
      <c r="S149" s="238"/>
      <c r="T149" s="306"/>
      <c r="U149" s="238"/>
      <c r="V149" s="306"/>
      <c r="W149" s="238"/>
      <c r="X149" s="306"/>
      <c r="Y149" s="238"/>
      <c r="Z149" s="306"/>
      <c r="AA149" s="238"/>
      <c r="AB149" s="306"/>
      <c r="AC149" s="238"/>
      <c r="AD149" s="306"/>
      <c r="AE149" s="238"/>
      <c r="AF149" s="306"/>
      <c r="AG149" s="238"/>
      <c r="AH149" s="306"/>
      <c r="AI149" s="238"/>
      <c r="AJ149" s="301"/>
      <c r="AK149" s="238"/>
      <c r="AL149" s="306"/>
      <c r="AM149" s="238"/>
      <c r="AN149" s="306"/>
      <c r="AO149" s="238"/>
      <c r="AP149" s="306"/>
      <c r="AQ149" s="238"/>
      <c r="AR149" s="306"/>
      <c r="AS149" s="238"/>
      <c r="AT149" s="306"/>
      <c r="AU149" s="238"/>
      <c r="AV149" s="306"/>
      <c r="AW149" s="238"/>
      <c r="AX149" s="306"/>
      <c r="AY149" s="238"/>
      <c r="AZ149" s="306"/>
      <c r="BA149" s="238"/>
      <c r="BB149" s="306"/>
      <c r="BC149" s="238"/>
      <c r="BD149" s="306"/>
      <c r="BE149" s="238"/>
      <c r="BF149" s="306"/>
      <c r="BG149" s="238"/>
      <c r="BH149" s="306"/>
      <c r="BI149" s="238"/>
      <c r="BJ149" s="306"/>
      <c r="BK149" s="238"/>
      <c r="BL149" s="306"/>
      <c r="BM149" s="238"/>
      <c r="BN149" s="306"/>
      <c r="BO149" s="238"/>
      <c r="BP149" s="306"/>
      <c r="BQ149" s="238"/>
      <c r="BR149" s="306"/>
      <c r="BS149" s="238"/>
      <c r="BT149" s="306"/>
      <c r="BU149" s="238"/>
      <c r="BV149" s="306"/>
      <c r="BW149" s="238"/>
      <c r="BX149" s="306"/>
      <c r="BY149" s="238"/>
      <c r="BZ149" s="306"/>
      <c r="CA149" s="238"/>
      <c r="CB149" s="306"/>
      <c r="CC149" s="238"/>
      <c r="CD149" s="306"/>
      <c r="CE149" s="238"/>
      <c r="CF149" s="306"/>
      <c r="CG149" s="238"/>
      <c r="CH149" s="306"/>
      <c r="CI149" s="238"/>
      <c r="CJ149" s="306"/>
      <c r="CK149" s="238"/>
      <c r="CL149" s="306"/>
      <c r="CM149" s="238"/>
      <c r="CN149" s="306"/>
      <c r="CO149" s="238"/>
      <c r="CP149" s="306"/>
      <c r="CQ149" s="238"/>
      <c r="CR149" s="306"/>
      <c r="CS149" s="238"/>
      <c r="CT149" s="306"/>
      <c r="CU149" s="238"/>
      <c r="CV149" s="306"/>
      <c r="CW149" s="238"/>
      <c r="CX149" s="306"/>
      <c r="CY149" s="238"/>
      <c r="CZ149" s="306"/>
    </row>
    <row r="150" spans="2:104" ht="18" customHeight="1" x14ac:dyDescent="0.4">
      <c r="B150" s="520"/>
      <c r="C150" s="525"/>
      <c r="D150" s="197" t="s">
        <v>272</v>
      </c>
      <c r="E150" s="238"/>
      <c r="F150" s="301"/>
      <c r="G150" s="238"/>
      <c r="H150" s="306"/>
      <c r="I150" s="238"/>
      <c r="J150" s="306"/>
      <c r="K150" s="238"/>
      <c r="L150" s="306"/>
      <c r="M150" s="238"/>
      <c r="N150" s="306"/>
      <c r="O150" s="238"/>
      <c r="P150" s="306"/>
      <c r="Q150" s="238"/>
      <c r="R150" s="306"/>
      <c r="S150" s="238"/>
      <c r="T150" s="306"/>
      <c r="U150" s="238"/>
      <c r="V150" s="306"/>
      <c r="W150" s="238"/>
      <c r="X150" s="306"/>
      <c r="Y150" s="238"/>
      <c r="Z150" s="306"/>
      <c r="AA150" s="238"/>
      <c r="AB150" s="306"/>
      <c r="AC150" s="238"/>
      <c r="AD150" s="306"/>
      <c r="AE150" s="238"/>
      <c r="AF150" s="306"/>
      <c r="AG150" s="238"/>
      <c r="AH150" s="306"/>
      <c r="AI150" s="238"/>
      <c r="AJ150" s="301"/>
      <c r="AK150" s="238"/>
      <c r="AL150" s="306"/>
      <c r="AM150" s="238"/>
      <c r="AN150" s="306"/>
      <c r="AO150" s="238"/>
      <c r="AP150" s="306"/>
      <c r="AQ150" s="238"/>
      <c r="AR150" s="306"/>
      <c r="AS150" s="238"/>
      <c r="AT150" s="306"/>
      <c r="AU150" s="238"/>
      <c r="AV150" s="306"/>
      <c r="AW150" s="238"/>
      <c r="AX150" s="306"/>
      <c r="AY150" s="238"/>
      <c r="AZ150" s="306"/>
      <c r="BA150" s="238"/>
      <c r="BB150" s="306"/>
      <c r="BC150" s="238"/>
      <c r="BD150" s="306"/>
      <c r="BE150" s="238"/>
      <c r="BF150" s="306"/>
      <c r="BG150" s="238"/>
      <c r="BH150" s="306"/>
      <c r="BI150" s="238"/>
      <c r="BJ150" s="306"/>
      <c r="BK150" s="238"/>
      <c r="BL150" s="306"/>
      <c r="BM150" s="238"/>
      <c r="BN150" s="306"/>
      <c r="BO150" s="238"/>
      <c r="BP150" s="306"/>
      <c r="BQ150" s="238"/>
      <c r="BR150" s="306"/>
      <c r="BS150" s="238"/>
      <c r="BT150" s="306"/>
      <c r="BU150" s="238"/>
      <c r="BV150" s="306"/>
      <c r="BW150" s="238"/>
      <c r="BX150" s="306"/>
      <c r="BY150" s="238"/>
      <c r="BZ150" s="306"/>
      <c r="CA150" s="238"/>
      <c r="CB150" s="306"/>
      <c r="CC150" s="238"/>
      <c r="CD150" s="306"/>
      <c r="CE150" s="238"/>
      <c r="CF150" s="306"/>
      <c r="CG150" s="238"/>
      <c r="CH150" s="306"/>
      <c r="CI150" s="238"/>
      <c r="CJ150" s="306"/>
      <c r="CK150" s="238"/>
      <c r="CL150" s="306"/>
      <c r="CM150" s="238"/>
      <c r="CN150" s="306"/>
      <c r="CO150" s="238"/>
      <c r="CP150" s="306"/>
      <c r="CQ150" s="238"/>
      <c r="CR150" s="306"/>
      <c r="CS150" s="238"/>
      <c r="CT150" s="306"/>
      <c r="CU150" s="238"/>
      <c r="CV150" s="306"/>
      <c r="CW150" s="238"/>
      <c r="CX150" s="306"/>
      <c r="CY150" s="238"/>
      <c r="CZ150" s="306"/>
    </row>
    <row r="151" spans="2:104" ht="18" customHeight="1" x14ac:dyDescent="0.4">
      <c r="B151" s="520"/>
      <c r="C151" s="525"/>
      <c r="D151" s="197" t="s">
        <v>274</v>
      </c>
      <c r="E151" s="238"/>
      <c r="F151" s="301"/>
      <c r="G151" s="238"/>
      <c r="H151" s="306"/>
      <c r="I151" s="238"/>
      <c r="J151" s="306"/>
      <c r="K151" s="238"/>
      <c r="L151" s="306"/>
      <c r="M151" s="238"/>
      <c r="N151" s="306"/>
      <c r="O151" s="238"/>
      <c r="P151" s="306"/>
      <c r="Q151" s="238"/>
      <c r="R151" s="306"/>
      <c r="S151" s="238"/>
      <c r="T151" s="306"/>
      <c r="U151" s="238"/>
      <c r="V151" s="306"/>
      <c r="W151" s="238"/>
      <c r="X151" s="306"/>
      <c r="Y151" s="238"/>
      <c r="Z151" s="306"/>
      <c r="AA151" s="238"/>
      <c r="AB151" s="306"/>
      <c r="AC151" s="238"/>
      <c r="AD151" s="306"/>
      <c r="AE151" s="238"/>
      <c r="AF151" s="306"/>
      <c r="AG151" s="238"/>
      <c r="AH151" s="306"/>
      <c r="AI151" s="238"/>
      <c r="AJ151" s="301"/>
      <c r="AK151" s="238"/>
      <c r="AL151" s="306"/>
      <c r="AM151" s="238"/>
      <c r="AN151" s="306"/>
      <c r="AO151" s="238"/>
      <c r="AP151" s="306"/>
      <c r="AQ151" s="238"/>
      <c r="AR151" s="306"/>
      <c r="AS151" s="238"/>
      <c r="AT151" s="306"/>
      <c r="AU151" s="238"/>
      <c r="AV151" s="306"/>
      <c r="AW151" s="238"/>
      <c r="AX151" s="306"/>
      <c r="AY151" s="238"/>
      <c r="AZ151" s="306"/>
      <c r="BA151" s="238"/>
      <c r="BB151" s="306"/>
      <c r="BC151" s="238"/>
      <c r="BD151" s="306"/>
      <c r="BE151" s="238"/>
      <c r="BF151" s="306"/>
      <c r="BG151" s="238"/>
      <c r="BH151" s="306"/>
      <c r="BI151" s="238"/>
      <c r="BJ151" s="306"/>
      <c r="BK151" s="238"/>
      <c r="BL151" s="306"/>
      <c r="BM151" s="238"/>
      <c r="BN151" s="306"/>
      <c r="BO151" s="238"/>
      <c r="BP151" s="306"/>
      <c r="BQ151" s="238"/>
      <c r="BR151" s="306"/>
      <c r="BS151" s="238"/>
      <c r="BT151" s="306"/>
      <c r="BU151" s="238"/>
      <c r="BV151" s="306"/>
      <c r="BW151" s="238"/>
      <c r="BX151" s="306"/>
      <c r="BY151" s="238"/>
      <c r="BZ151" s="306"/>
      <c r="CA151" s="238"/>
      <c r="CB151" s="306"/>
      <c r="CC151" s="238"/>
      <c r="CD151" s="306"/>
      <c r="CE151" s="238"/>
      <c r="CF151" s="306"/>
      <c r="CG151" s="238"/>
      <c r="CH151" s="306"/>
      <c r="CI151" s="238"/>
      <c r="CJ151" s="306"/>
      <c r="CK151" s="238"/>
      <c r="CL151" s="306"/>
      <c r="CM151" s="238"/>
      <c r="CN151" s="306"/>
      <c r="CO151" s="238"/>
      <c r="CP151" s="306"/>
      <c r="CQ151" s="238"/>
      <c r="CR151" s="306"/>
      <c r="CS151" s="238"/>
      <c r="CT151" s="306"/>
      <c r="CU151" s="238"/>
      <c r="CV151" s="306"/>
      <c r="CW151" s="238"/>
      <c r="CX151" s="306"/>
      <c r="CY151" s="238"/>
      <c r="CZ151" s="306"/>
    </row>
    <row r="152" spans="2:104" ht="18" customHeight="1" thickBot="1" x14ac:dyDescent="0.45">
      <c r="B152" s="520"/>
      <c r="C152" s="525"/>
      <c r="D152" s="198" t="s">
        <v>276</v>
      </c>
      <c r="E152" s="373"/>
      <c r="F152" s="374"/>
      <c r="G152" s="373"/>
      <c r="H152" s="375"/>
      <c r="I152" s="373"/>
      <c r="J152" s="375"/>
      <c r="K152" s="373"/>
      <c r="L152" s="375"/>
      <c r="M152" s="373"/>
      <c r="N152" s="375"/>
      <c r="O152" s="373"/>
      <c r="P152" s="375"/>
      <c r="Q152" s="373"/>
      <c r="R152" s="375"/>
      <c r="S152" s="373"/>
      <c r="T152" s="375"/>
      <c r="U152" s="373"/>
      <c r="V152" s="375"/>
      <c r="W152" s="373"/>
      <c r="X152" s="375"/>
      <c r="Y152" s="373"/>
      <c r="Z152" s="375"/>
      <c r="AA152" s="373"/>
      <c r="AB152" s="375"/>
      <c r="AC152" s="373"/>
      <c r="AD152" s="375"/>
      <c r="AE152" s="373"/>
      <c r="AF152" s="375"/>
      <c r="AG152" s="373"/>
      <c r="AH152" s="375"/>
      <c r="AI152" s="373"/>
      <c r="AJ152" s="374"/>
      <c r="AK152" s="373"/>
      <c r="AL152" s="375"/>
      <c r="AM152" s="373"/>
      <c r="AN152" s="375"/>
      <c r="AO152" s="373"/>
      <c r="AP152" s="375"/>
      <c r="AQ152" s="373"/>
      <c r="AR152" s="375"/>
      <c r="AS152" s="373"/>
      <c r="AT152" s="375"/>
      <c r="AU152" s="373"/>
      <c r="AV152" s="375"/>
      <c r="AW152" s="373"/>
      <c r="AX152" s="375"/>
      <c r="AY152" s="373"/>
      <c r="AZ152" s="375"/>
      <c r="BA152" s="373"/>
      <c r="BB152" s="375"/>
      <c r="BC152" s="373"/>
      <c r="BD152" s="375"/>
      <c r="BE152" s="373"/>
      <c r="BF152" s="375"/>
      <c r="BG152" s="373"/>
      <c r="BH152" s="375"/>
      <c r="BI152" s="373"/>
      <c r="BJ152" s="375"/>
      <c r="BK152" s="373"/>
      <c r="BL152" s="375"/>
      <c r="BM152" s="373"/>
      <c r="BN152" s="375"/>
      <c r="BO152" s="373"/>
      <c r="BP152" s="375"/>
      <c r="BQ152" s="373"/>
      <c r="BR152" s="375"/>
      <c r="BS152" s="373"/>
      <c r="BT152" s="375"/>
      <c r="BU152" s="373"/>
      <c r="BV152" s="375"/>
      <c r="BW152" s="373"/>
      <c r="BX152" s="375"/>
      <c r="BY152" s="373"/>
      <c r="BZ152" s="375"/>
      <c r="CA152" s="373"/>
      <c r="CB152" s="375"/>
      <c r="CC152" s="373"/>
      <c r="CD152" s="375"/>
      <c r="CE152" s="373"/>
      <c r="CF152" s="375"/>
      <c r="CG152" s="373"/>
      <c r="CH152" s="375"/>
      <c r="CI152" s="373"/>
      <c r="CJ152" s="375"/>
      <c r="CK152" s="373"/>
      <c r="CL152" s="375"/>
      <c r="CM152" s="373"/>
      <c r="CN152" s="375"/>
      <c r="CO152" s="373"/>
      <c r="CP152" s="375"/>
      <c r="CQ152" s="373"/>
      <c r="CR152" s="375"/>
      <c r="CS152" s="373"/>
      <c r="CT152" s="375"/>
      <c r="CU152" s="373"/>
      <c r="CV152" s="375"/>
      <c r="CW152" s="373"/>
      <c r="CX152" s="375"/>
      <c r="CY152" s="373"/>
      <c r="CZ152" s="375"/>
    </row>
    <row r="153" spans="2:104" ht="18" customHeight="1" x14ac:dyDescent="0.4">
      <c r="B153" s="518" t="s">
        <v>299</v>
      </c>
      <c r="C153" s="519"/>
      <c r="D153" s="533" t="s">
        <v>346</v>
      </c>
      <c r="E153" s="362"/>
      <c r="F153" s="360"/>
      <c r="G153" s="362"/>
      <c r="H153" s="361"/>
      <c r="I153" s="362"/>
      <c r="J153" s="361"/>
      <c r="K153" s="362"/>
      <c r="L153" s="361"/>
      <c r="M153" s="362"/>
      <c r="N153" s="361"/>
      <c r="O153" s="362"/>
      <c r="P153" s="361"/>
      <c r="Q153" s="362"/>
      <c r="R153" s="361"/>
      <c r="S153" s="362"/>
      <c r="T153" s="361"/>
      <c r="U153" s="362"/>
      <c r="V153" s="361"/>
      <c r="W153" s="362"/>
      <c r="X153" s="361"/>
      <c r="Y153" s="362"/>
      <c r="Z153" s="361"/>
      <c r="AA153" s="362"/>
      <c r="AB153" s="361"/>
      <c r="AC153" s="362"/>
      <c r="AD153" s="361"/>
      <c r="AE153" s="362"/>
      <c r="AF153" s="361"/>
      <c r="AG153" s="362"/>
      <c r="AH153" s="361"/>
      <c r="AI153" s="362"/>
      <c r="AJ153" s="360"/>
      <c r="AK153" s="362"/>
      <c r="AL153" s="361"/>
      <c r="AM153" s="362"/>
      <c r="AN153" s="361"/>
      <c r="AO153" s="362"/>
      <c r="AP153" s="361"/>
      <c r="AQ153" s="362"/>
      <c r="AR153" s="361"/>
      <c r="AS153" s="362"/>
      <c r="AT153" s="361"/>
      <c r="AU153" s="362"/>
      <c r="AV153" s="361"/>
      <c r="AW153" s="362"/>
      <c r="AX153" s="361"/>
      <c r="AY153" s="362"/>
      <c r="AZ153" s="361"/>
      <c r="BA153" s="362"/>
      <c r="BB153" s="361"/>
      <c r="BC153" s="362"/>
      <c r="BD153" s="361"/>
      <c r="BE153" s="362"/>
      <c r="BF153" s="361"/>
      <c r="BG153" s="362"/>
      <c r="BH153" s="361"/>
      <c r="BI153" s="362"/>
      <c r="BJ153" s="361"/>
      <c r="BK153" s="362"/>
      <c r="BL153" s="361"/>
      <c r="BM153" s="362"/>
      <c r="BN153" s="361"/>
      <c r="BO153" s="362"/>
      <c r="BP153" s="361"/>
      <c r="BQ153" s="362"/>
      <c r="BR153" s="361"/>
      <c r="BS153" s="362"/>
      <c r="BT153" s="361"/>
      <c r="BU153" s="362"/>
      <c r="BV153" s="361"/>
      <c r="BW153" s="362"/>
      <c r="BX153" s="361"/>
      <c r="BY153" s="362"/>
      <c r="BZ153" s="361"/>
      <c r="CA153" s="362"/>
      <c r="CB153" s="361"/>
      <c r="CC153" s="362"/>
      <c r="CD153" s="361"/>
      <c r="CE153" s="362"/>
      <c r="CF153" s="361"/>
      <c r="CG153" s="362"/>
      <c r="CH153" s="361"/>
      <c r="CI153" s="362"/>
      <c r="CJ153" s="361"/>
      <c r="CK153" s="362"/>
      <c r="CL153" s="361"/>
      <c r="CM153" s="362"/>
      <c r="CN153" s="361"/>
      <c r="CO153" s="362"/>
      <c r="CP153" s="361"/>
      <c r="CQ153" s="362"/>
      <c r="CR153" s="361"/>
      <c r="CS153" s="362"/>
      <c r="CT153" s="361"/>
      <c r="CU153" s="362"/>
      <c r="CV153" s="361"/>
      <c r="CW153" s="362"/>
      <c r="CX153" s="361"/>
      <c r="CY153" s="362"/>
      <c r="CZ153" s="361"/>
    </row>
    <row r="154" spans="2:104" ht="18" customHeight="1" x14ac:dyDescent="0.4">
      <c r="B154" s="520"/>
      <c r="C154" s="521"/>
      <c r="D154" s="534"/>
      <c r="E154" s="239"/>
      <c r="F154" s="302"/>
      <c r="G154" s="239"/>
      <c r="H154" s="307"/>
      <c r="I154" s="239"/>
      <c r="J154" s="307"/>
      <c r="K154" s="239"/>
      <c r="L154" s="307"/>
      <c r="M154" s="239"/>
      <c r="N154" s="307"/>
      <c r="O154" s="239"/>
      <c r="P154" s="307"/>
      <c r="Q154" s="239"/>
      <c r="R154" s="307"/>
      <c r="S154" s="239"/>
      <c r="T154" s="307"/>
      <c r="U154" s="239"/>
      <c r="V154" s="307"/>
      <c r="W154" s="239"/>
      <c r="X154" s="307"/>
      <c r="Y154" s="239"/>
      <c r="Z154" s="307"/>
      <c r="AA154" s="239"/>
      <c r="AB154" s="307"/>
      <c r="AC154" s="239"/>
      <c r="AD154" s="307"/>
      <c r="AE154" s="239"/>
      <c r="AF154" s="307"/>
      <c r="AG154" s="239"/>
      <c r="AH154" s="307"/>
      <c r="AI154" s="239"/>
      <c r="AJ154" s="302"/>
      <c r="AK154" s="239"/>
      <c r="AL154" s="307"/>
      <c r="AM154" s="239"/>
      <c r="AN154" s="307"/>
      <c r="AO154" s="239"/>
      <c r="AP154" s="307"/>
      <c r="AQ154" s="239"/>
      <c r="AR154" s="307"/>
      <c r="AS154" s="239"/>
      <c r="AT154" s="307"/>
      <c r="AU154" s="239"/>
      <c r="AV154" s="307"/>
      <c r="AW154" s="239"/>
      <c r="AX154" s="307"/>
      <c r="AY154" s="239"/>
      <c r="AZ154" s="307"/>
      <c r="BA154" s="239"/>
      <c r="BB154" s="307"/>
      <c r="BC154" s="239"/>
      <c r="BD154" s="307"/>
      <c r="BE154" s="239"/>
      <c r="BF154" s="307"/>
      <c r="BG154" s="239"/>
      <c r="BH154" s="307"/>
      <c r="BI154" s="239"/>
      <c r="BJ154" s="307"/>
      <c r="BK154" s="239"/>
      <c r="BL154" s="307"/>
      <c r="BM154" s="239"/>
      <c r="BN154" s="307"/>
      <c r="BO154" s="239"/>
      <c r="BP154" s="307"/>
      <c r="BQ154" s="239"/>
      <c r="BR154" s="307"/>
      <c r="BS154" s="239"/>
      <c r="BT154" s="307"/>
      <c r="BU154" s="239"/>
      <c r="BV154" s="307"/>
      <c r="BW154" s="239"/>
      <c r="BX154" s="307"/>
      <c r="BY154" s="239"/>
      <c r="BZ154" s="307"/>
      <c r="CA154" s="239"/>
      <c r="CB154" s="307"/>
      <c r="CC154" s="239"/>
      <c r="CD154" s="307"/>
      <c r="CE154" s="239"/>
      <c r="CF154" s="307"/>
      <c r="CG154" s="239"/>
      <c r="CH154" s="307"/>
      <c r="CI154" s="239"/>
      <c r="CJ154" s="307"/>
      <c r="CK154" s="239"/>
      <c r="CL154" s="307"/>
      <c r="CM154" s="239"/>
      <c r="CN154" s="307"/>
      <c r="CO154" s="239"/>
      <c r="CP154" s="307"/>
      <c r="CQ154" s="239"/>
      <c r="CR154" s="307"/>
      <c r="CS154" s="239"/>
      <c r="CT154" s="307"/>
      <c r="CU154" s="239"/>
      <c r="CV154" s="307"/>
      <c r="CW154" s="239"/>
      <c r="CX154" s="307"/>
      <c r="CY154" s="239"/>
      <c r="CZ154" s="307"/>
    </row>
    <row r="155" spans="2:104" ht="18" customHeight="1" x14ac:dyDescent="0.4">
      <c r="B155" s="520"/>
      <c r="C155" s="521"/>
      <c r="D155" s="534" t="s">
        <v>347</v>
      </c>
      <c r="E155" s="239"/>
      <c r="F155" s="302"/>
      <c r="G155" s="239"/>
      <c r="H155" s="307"/>
      <c r="I155" s="239"/>
      <c r="J155" s="307"/>
      <c r="K155" s="239"/>
      <c r="L155" s="307"/>
      <c r="M155" s="239"/>
      <c r="N155" s="307"/>
      <c r="O155" s="239"/>
      <c r="P155" s="307"/>
      <c r="Q155" s="239"/>
      <c r="R155" s="307"/>
      <c r="S155" s="239"/>
      <c r="T155" s="307"/>
      <c r="U155" s="239"/>
      <c r="V155" s="307"/>
      <c r="W155" s="239"/>
      <c r="X155" s="307"/>
      <c r="Y155" s="239"/>
      <c r="Z155" s="307"/>
      <c r="AA155" s="239"/>
      <c r="AB155" s="307"/>
      <c r="AC155" s="239"/>
      <c r="AD155" s="307"/>
      <c r="AE155" s="239"/>
      <c r="AF155" s="307"/>
      <c r="AG155" s="239"/>
      <c r="AH155" s="307"/>
      <c r="AI155" s="239"/>
      <c r="AJ155" s="302"/>
      <c r="AK155" s="239"/>
      <c r="AL155" s="307"/>
      <c r="AM155" s="239"/>
      <c r="AN155" s="307"/>
      <c r="AO155" s="239"/>
      <c r="AP155" s="307"/>
      <c r="AQ155" s="239"/>
      <c r="AR155" s="307"/>
      <c r="AS155" s="239"/>
      <c r="AT155" s="307"/>
      <c r="AU155" s="239"/>
      <c r="AV155" s="307"/>
      <c r="AW155" s="239"/>
      <c r="AX155" s="307"/>
      <c r="AY155" s="239"/>
      <c r="AZ155" s="307"/>
      <c r="BA155" s="239"/>
      <c r="BB155" s="307"/>
      <c r="BC155" s="239"/>
      <c r="BD155" s="307"/>
      <c r="BE155" s="239"/>
      <c r="BF155" s="307"/>
      <c r="BG155" s="239"/>
      <c r="BH155" s="307"/>
      <c r="BI155" s="239"/>
      <c r="BJ155" s="307"/>
      <c r="BK155" s="239"/>
      <c r="BL155" s="307"/>
      <c r="BM155" s="239"/>
      <c r="BN155" s="307"/>
      <c r="BO155" s="239"/>
      <c r="BP155" s="307"/>
      <c r="BQ155" s="239"/>
      <c r="BR155" s="307"/>
      <c r="BS155" s="239"/>
      <c r="BT155" s="307"/>
      <c r="BU155" s="239"/>
      <c r="BV155" s="307"/>
      <c r="BW155" s="239"/>
      <c r="BX155" s="307"/>
      <c r="BY155" s="239"/>
      <c r="BZ155" s="307"/>
      <c r="CA155" s="239"/>
      <c r="CB155" s="307"/>
      <c r="CC155" s="239"/>
      <c r="CD155" s="307"/>
      <c r="CE155" s="239"/>
      <c r="CF155" s="307"/>
      <c r="CG155" s="239"/>
      <c r="CH155" s="307"/>
      <c r="CI155" s="239"/>
      <c r="CJ155" s="307"/>
      <c r="CK155" s="239"/>
      <c r="CL155" s="307"/>
      <c r="CM155" s="239"/>
      <c r="CN155" s="307"/>
      <c r="CO155" s="239"/>
      <c r="CP155" s="307"/>
      <c r="CQ155" s="239"/>
      <c r="CR155" s="307"/>
      <c r="CS155" s="239"/>
      <c r="CT155" s="307"/>
      <c r="CU155" s="239"/>
      <c r="CV155" s="307"/>
      <c r="CW155" s="239"/>
      <c r="CX155" s="307"/>
      <c r="CY155" s="239"/>
      <c r="CZ155" s="307"/>
    </row>
    <row r="156" spans="2:104" ht="18" customHeight="1" x14ac:dyDescent="0.4">
      <c r="B156" s="520"/>
      <c r="C156" s="521"/>
      <c r="D156" s="534"/>
      <c r="E156" s="239"/>
      <c r="F156" s="302"/>
      <c r="G156" s="239"/>
      <c r="H156" s="307"/>
      <c r="I156" s="239"/>
      <c r="J156" s="307"/>
      <c r="K156" s="239"/>
      <c r="L156" s="307"/>
      <c r="M156" s="239"/>
      <c r="N156" s="307"/>
      <c r="O156" s="239"/>
      <c r="P156" s="307"/>
      <c r="Q156" s="239"/>
      <c r="R156" s="307"/>
      <c r="S156" s="239"/>
      <c r="T156" s="307"/>
      <c r="U156" s="239"/>
      <c r="V156" s="307"/>
      <c r="W156" s="239"/>
      <c r="X156" s="307"/>
      <c r="Y156" s="239"/>
      <c r="Z156" s="307"/>
      <c r="AA156" s="239"/>
      <c r="AB156" s="307"/>
      <c r="AC156" s="239"/>
      <c r="AD156" s="307"/>
      <c r="AE156" s="239"/>
      <c r="AF156" s="307"/>
      <c r="AG156" s="239"/>
      <c r="AH156" s="307"/>
      <c r="AI156" s="239"/>
      <c r="AJ156" s="302"/>
      <c r="AK156" s="239"/>
      <c r="AL156" s="307"/>
      <c r="AM156" s="239"/>
      <c r="AN156" s="307"/>
      <c r="AO156" s="239"/>
      <c r="AP156" s="307"/>
      <c r="AQ156" s="239"/>
      <c r="AR156" s="307"/>
      <c r="AS156" s="239"/>
      <c r="AT156" s="307"/>
      <c r="AU156" s="239"/>
      <c r="AV156" s="307"/>
      <c r="AW156" s="239"/>
      <c r="AX156" s="307"/>
      <c r="AY156" s="239"/>
      <c r="AZ156" s="307"/>
      <c r="BA156" s="239"/>
      <c r="BB156" s="307"/>
      <c r="BC156" s="239"/>
      <c r="BD156" s="307"/>
      <c r="BE156" s="239"/>
      <c r="BF156" s="307"/>
      <c r="BG156" s="239"/>
      <c r="BH156" s="307"/>
      <c r="BI156" s="239"/>
      <c r="BJ156" s="307"/>
      <c r="BK156" s="239"/>
      <c r="BL156" s="307"/>
      <c r="BM156" s="239"/>
      <c r="BN156" s="307"/>
      <c r="BO156" s="239"/>
      <c r="BP156" s="307"/>
      <c r="BQ156" s="239"/>
      <c r="BR156" s="307"/>
      <c r="BS156" s="239"/>
      <c r="BT156" s="307"/>
      <c r="BU156" s="239"/>
      <c r="BV156" s="307"/>
      <c r="BW156" s="239"/>
      <c r="BX156" s="307"/>
      <c r="BY156" s="239"/>
      <c r="BZ156" s="307"/>
      <c r="CA156" s="239"/>
      <c r="CB156" s="307"/>
      <c r="CC156" s="239"/>
      <c r="CD156" s="307"/>
      <c r="CE156" s="239"/>
      <c r="CF156" s="307"/>
      <c r="CG156" s="239"/>
      <c r="CH156" s="307"/>
      <c r="CI156" s="239"/>
      <c r="CJ156" s="307"/>
      <c r="CK156" s="239"/>
      <c r="CL156" s="307"/>
      <c r="CM156" s="239"/>
      <c r="CN156" s="307"/>
      <c r="CO156" s="239"/>
      <c r="CP156" s="307"/>
      <c r="CQ156" s="239"/>
      <c r="CR156" s="307"/>
      <c r="CS156" s="239"/>
      <c r="CT156" s="307"/>
      <c r="CU156" s="239"/>
      <c r="CV156" s="307"/>
      <c r="CW156" s="239"/>
      <c r="CX156" s="307"/>
      <c r="CY156" s="239"/>
      <c r="CZ156" s="307"/>
    </row>
    <row r="157" spans="2:104" ht="18" customHeight="1" x14ac:dyDescent="0.4">
      <c r="B157" s="520"/>
      <c r="C157" s="521"/>
      <c r="D157" s="534" t="s">
        <v>348</v>
      </c>
      <c r="E157" s="239"/>
      <c r="F157" s="302"/>
      <c r="G157" s="239"/>
      <c r="H157" s="307"/>
      <c r="I157" s="239"/>
      <c r="J157" s="307"/>
      <c r="K157" s="239"/>
      <c r="L157" s="307"/>
      <c r="M157" s="239"/>
      <c r="N157" s="307"/>
      <c r="O157" s="239"/>
      <c r="P157" s="307"/>
      <c r="Q157" s="239"/>
      <c r="R157" s="307"/>
      <c r="S157" s="239"/>
      <c r="T157" s="307"/>
      <c r="U157" s="239"/>
      <c r="V157" s="307"/>
      <c r="W157" s="239"/>
      <c r="X157" s="307"/>
      <c r="Y157" s="239"/>
      <c r="Z157" s="307"/>
      <c r="AA157" s="239"/>
      <c r="AB157" s="307"/>
      <c r="AC157" s="239"/>
      <c r="AD157" s="307"/>
      <c r="AE157" s="239"/>
      <c r="AF157" s="307"/>
      <c r="AG157" s="239"/>
      <c r="AH157" s="307"/>
      <c r="AI157" s="239"/>
      <c r="AJ157" s="302"/>
      <c r="AK157" s="239"/>
      <c r="AL157" s="307"/>
      <c r="AM157" s="239"/>
      <c r="AN157" s="307"/>
      <c r="AO157" s="239"/>
      <c r="AP157" s="307"/>
      <c r="AQ157" s="239"/>
      <c r="AR157" s="307"/>
      <c r="AS157" s="239"/>
      <c r="AT157" s="307"/>
      <c r="AU157" s="239"/>
      <c r="AV157" s="307"/>
      <c r="AW157" s="239"/>
      <c r="AX157" s="307"/>
      <c r="AY157" s="239"/>
      <c r="AZ157" s="307"/>
      <c r="BA157" s="239"/>
      <c r="BB157" s="307"/>
      <c r="BC157" s="239"/>
      <c r="BD157" s="307"/>
      <c r="BE157" s="239"/>
      <c r="BF157" s="307"/>
      <c r="BG157" s="239"/>
      <c r="BH157" s="307"/>
      <c r="BI157" s="239"/>
      <c r="BJ157" s="307"/>
      <c r="BK157" s="239"/>
      <c r="BL157" s="307"/>
      <c r="BM157" s="239"/>
      <c r="BN157" s="307"/>
      <c r="BO157" s="239"/>
      <c r="BP157" s="307"/>
      <c r="BQ157" s="239"/>
      <c r="BR157" s="307"/>
      <c r="BS157" s="239"/>
      <c r="BT157" s="307"/>
      <c r="BU157" s="239"/>
      <c r="BV157" s="307"/>
      <c r="BW157" s="239"/>
      <c r="BX157" s="307"/>
      <c r="BY157" s="239"/>
      <c r="BZ157" s="307"/>
      <c r="CA157" s="239"/>
      <c r="CB157" s="307"/>
      <c r="CC157" s="239"/>
      <c r="CD157" s="307"/>
      <c r="CE157" s="239"/>
      <c r="CF157" s="307"/>
      <c r="CG157" s="239"/>
      <c r="CH157" s="307"/>
      <c r="CI157" s="239"/>
      <c r="CJ157" s="307"/>
      <c r="CK157" s="239"/>
      <c r="CL157" s="307"/>
      <c r="CM157" s="239"/>
      <c r="CN157" s="307"/>
      <c r="CO157" s="239"/>
      <c r="CP157" s="307"/>
      <c r="CQ157" s="239"/>
      <c r="CR157" s="307"/>
      <c r="CS157" s="239"/>
      <c r="CT157" s="307"/>
      <c r="CU157" s="239"/>
      <c r="CV157" s="307"/>
      <c r="CW157" s="239"/>
      <c r="CX157" s="307"/>
      <c r="CY157" s="239"/>
      <c r="CZ157" s="307"/>
    </row>
    <row r="158" spans="2:104" ht="18" customHeight="1" x14ac:dyDescent="0.4">
      <c r="B158" s="520"/>
      <c r="C158" s="521"/>
      <c r="D158" s="534"/>
      <c r="E158" s="239"/>
      <c r="F158" s="302"/>
      <c r="G158" s="239"/>
      <c r="H158" s="307"/>
      <c r="I158" s="239"/>
      <c r="J158" s="307"/>
      <c r="K158" s="239"/>
      <c r="L158" s="307"/>
      <c r="M158" s="239"/>
      <c r="N158" s="307"/>
      <c r="O158" s="239"/>
      <c r="P158" s="307"/>
      <c r="Q158" s="239"/>
      <c r="R158" s="307"/>
      <c r="S158" s="239"/>
      <c r="T158" s="307"/>
      <c r="U158" s="239"/>
      <c r="V158" s="307"/>
      <c r="W158" s="239"/>
      <c r="X158" s="307"/>
      <c r="Y158" s="239"/>
      <c r="Z158" s="307"/>
      <c r="AA158" s="239"/>
      <c r="AB158" s="307"/>
      <c r="AC158" s="239"/>
      <c r="AD158" s="307"/>
      <c r="AE158" s="239"/>
      <c r="AF158" s="307"/>
      <c r="AG158" s="239"/>
      <c r="AH158" s="307"/>
      <c r="AI158" s="239"/>
      <c r="AJ158" s="302"/>
      <c r="AK158" s="239"/>
      <c r="AL158" s="307"/>
      <c r="AM158" s="239"/>
      <c r="AN158" s="307"/>
      <c r="AO158" s="239"/>
      <c r="AP158" s="307"/>
      <c r="AQ158" s="239"/>
      <c r="AR158" s="307"/>
      <c r="AS158" s="239"/>
      <c r="AT158" s="307"/>
      <c r="AU158" s="239"/>
      <c r="AV158" s="307"/>
      <c r="AW158" s="239"/>
      <c r="AX158" s="307"/>
      <c r="AY158" s="239"/>
      <c r="AZ158" s="307"/>
      <c r="BA158" s="239"/>
      <c r="BB158" s="307"/>
      <c r="BC158" s="239"/>
      <c r="BD158" s="307"/>
      <c r="BE158" s="239"/>
      <c r="BF158" s="307"/>
      <c r="BG158" s="239"/>
      <c r="BH158" s="307"/>
      <c r="BI158" s="239"/>
      <c r="BJ158" s="307"/>
      <c r="BK158" s="239"/>
      <c r="BL158" s="307"/>
      <c r="BM158" s="239"/>
      <c r="BN158" s="307"/>
      <c r="BO158" s="239"/>
      <c r="BP158" s="307"/>
      <c r="BQ158" s="239"/>
      <c r="BR158" s="307"/>
      <c r="BS158" s="239"/>
      <c r="BT158" s="307"/>
      <c r="BU158" s="239"/>
      <c r="BV158" s="307"/>
      <c r="BW158" s="239"/>
      <c r="BX158" s="307"/>
      <c r="BY158" s="239"/>
      <c r="BZ158" s="307"/>
      <c r="CA158" s="239"/>
      <c r="CB158" s="307"/>
      <c r="CC158" s="239"/>
      <c r="CD158" s="307"/>
      <c r="CE158" s="239"/>
      <c r="CF158" s="307"/>
      <c r="CG158" s="239"/>
      <c r="CH158" s="307"/>
      <c r="CI158" s="239"/>
      <c r="CJ158" s="307"/>
      <c r="CK158" s="239"/>
      <c r="CL158" s="307"/>
      <c r="CM158" s="239"/>
      <c r="CN158" s="307"/>
      <c r="CO158" s="239"/>
      <c r="CP158" s="307"/>
      <c r="CQ158" s="239"/>
      <c r="CR158" s="307"/>
      <c r="CS158" s="239"/>
      <c r="CT158" s="307"/>
      <c r="CU158" s="239"/>
      <c r="CV158" s="307"/>
      <c r="CW158" s="239"/>
      <c r="CX158" s="307"/>
      <c r="CY158" s="239"/>
      <c r="CZ158" s="307"/>
    </row>
    <row r="159" spans="2:104" ht="18" customHeight="1" x14ac:dyDescent="0.4">
      <c r="B159" s="520"/>
      <c r="C159" s="521"/>
      <c r="D159" s="534" t="s">
        <v>349</v>
      </c>
      <c r="E159" s="239"/>
      <c r="F159" s="302"/>
      <c r="G159" s="239"/>
      <c r="H159" s="307"/>
      <c r="I159" s="239"/>
      <c r="J159" s="307"/>
      <c r="K159" s="239"/>
      <c r="L159" s="307"/>
      <c r="M159" s="239"/>
      <c r="N159" s="307"/>
      <c r="O159" s="239"/>
      <c r="P159" s="307"/>
      <c r="Q159" s="239"/>
      <c r="R159" s="307"/>
      <c r="S159" s="239"/>
      <c r="T159" s="307"/>
      <c r="U159" s="239"/>
      <c r="V159" s="307"/>
      <c r="W159" s="239"/>
      <c r="X159" s="307"/>
      <c r="Y159" s="239"/>
      <c r="Z159" s="307"/>
      <c r="AA159" s="239"/>
      <c r="AB159" s="307"/>
      <c r="AC159" s="239"/>
      <c r="AD159" s="307"/>
      <c r="AE159" s="239"/>
      <c r="AF159" s="307"/>
      <c r="AG159" s="239"/>
      <c r="AH159" s="307"/>
      <c r="AI159" s="239"/>
      <c r="AJ159" s="302"/>
      <c r="AK159" s="239"/>
      <c r="AL159" s="307"/>
      <c r="AM159" s="239"/>
      <c r="AN159" s="307"/>
      <c r="AO159" s="239"/>
      <c r="AP159" s="307"/>
      <c r="AQ159" s="239"/>
      <c r="AR159" s="307"/>
      <c r="AS159" s="239"/>
      <c r="AT159" s="307"/>
      <c r="AU159" s="239"/>
      <c r="AV159" s="307"/>
      <c r="AW159" s="239"/>
      <c r="AX159" s="307"/>
      <c r="AY159" s="239"/>
      <c r="AZ159" s="307"/>
      <c r="BA159" s="239"/>
      <c r="BB159" s="307"/>
      <c r="BC159" s="239"/>
      <c r="BD159" s="307"/>
      <c r="BE159" s="239"/>
      <c r="BF159" s="307"/>
      <c r="BG159" s="239"/>
      <c r="BH159" s="307"/>
      <c r="BI159" s="239"/>
      <c r="BJ159" s="307"/>
      <c r="BK159" s="239"/>
      <c r="BL159" s="307"/>
      <c r="BM159" s="239"/>
      <c r="BN159" s="307"/>
      <c r="BO159" s="239"/>
      <c r="BP159" s="307"/>
      <c r="BQ159" s="239"/>
      <c r="BR159" s="307"/>
      <c r="BS159" s="239"/>
      <c r="BT159" s="307"/>
      <c r="BU159" s="239"/>
      <c r="BV159" s="307"/>
      <c r="BW159" s="239"/>
      <c r="BX159" s="307"/>
      <c r="BY159" s="239"/>
      <c r="BZ159" s="307"/>
      <c r="CA159" s="239"/>
      <c r="CB159" s="307"/>
      <c r="CC159" s="239"/>
      <c r="CD159" s="307"/>
      <c r="CE159" s="239"/>
      <c r="CF159" s="307"/>
      <c r="CG159" s="239"/>
      <c r="CH159" s="307"/>
      <c r="CI159" s="239"/>
      <c r="CJ159" s="307"/>
      <c r="CK159" s="239"/>
      <c r="CL159" s="307"/>
      <c r="CM159" s="239"/>
      <c r="CN159" s="307"/>
      <c r="CO159" s="239"/>
      <c r="CP159" s="307"/>
      <c r="CQ159" s="239"/>
      <c r="CR159" s="307"/>
      <c r="CS159" s="239"/>
      <c r="CT159" s="307"/>
      <c r="CU159" s="239"/>
      <c r="CV159" s="307"/>
      <c r="CW159" s="239"/>
      <c r="CX159" s="307"/>
      <c r="CY159" s="239"/>
      <c r="CZ159" s="307"/>
    </row>
    <row r="160" spans="2:104" ht="18" customHeight="1" x14ac:dyDescent="0.4">
      <c r="B160" s="520"/>
      <c r="C160" s="521"/>
      <c r="D160" s="534"/>
      <c r="E160" s="239"/>
      <c r="F160" s="302"/>
      <c r="G160" s="239"/>
      <c r="H160" s="307"/>
      <c r="I160" s="239"/>
      <c r="J160" s="307"/>
      <c r="K160" s="239"/>
      <c r="L160" s="307"/>
      <c r="M160" s="239"/>
      <c r="N160" s="307"/>
      <c r="O160" s="239"/>
      <c r="P160" s="307"/>
      <c r="Q160" s="239"/>
      <c r="R160" s="307"/>
      <c r="S160" s="239"/>
      <c r="T160" s="307"/>
      <c r="U160" s="239"/>
      <c r="V160" s="307"/>
      <c r="W160" s="239"/>
      <c r="X160" s="307"/>
      <c r="Y160" s="239"/>
      <c r="Z160" s="307"/>
      <c r="AA160" s="239"/>
      <c r="AB160" s="307"/>
      <c r="AC160" s="239"/>
      <c r="AD160" s="307"/>
      <c r="AE160" s="239"/>
      <c r="AF160" s="307"/>
      <c r="AG160" s="239"/>
      <c r="AH160" s="307"/>
      <c r="AI160" s="239"/>
      <c r="AJ160" s="302"/>
      <c r="AK160" s="239"/>
      <c r="AL160" s="307"/>
      <c r="AM160" s="239"/>
      <c r="AN160" s="307"/>
      <c r="AO160" s="239"/>
      <c r="AP160" s="307"/>
      <c r="AQ160" s="239"/>
      <c r="AR160" s="307"/>
      <c r="AS160" s="239"/>
      <c r="AT160" s="307"/>
      <c r="AU160" s="239"/>
      <c r="AV160" s="307"/>
      <c r="AW160" s="239"/>
      <c r="AX160" s="307"/>
      <c r="AY160" s="239"/>
      <c r="AZ160" s="307"/>
      <c r="BA160" s="239"/>
      <c r="BB160" s="307"/>
      <c r="BC160" s="239"/>
      <c r="BD160" s="307"/>
      <c r="BE160" s="239"/>
      <c r="BF160" s="307"/>
      <c r="BG160" s="239"/>
      <c r="BH160" s="307"/>
      <c r="BI160" s="239"/>
      <c r="BJ160" s="307"/>
      <c r="BK160" s="239"/>
      <c r="BL160" s="307"/>
      <c r="BM160" s="239"/>
      <c r="BN160" s="307"/>
      <c r="BO160" s="239"/>
      <c r="BP160" s="307"/>
      <c r="BQ160" s="239"/>
      <c r="BR160" s="307"/>
      <c r="BS160" s="239"/>
      <c r="BT160" s="307"/>
      <c r="BU160" s="239"/>
      <c r="BV160" s="307"/>
      <c r="BW160" s="239"/>
      <c r="BX160" s="307"/>
      <c r="BY160" s="239"/>
      <c r="BZ160" s="307"/>
      <c r="CA160" s="239"/>
      <c r="CB160" s="307"/>
      <c r="CC160" s="239"/>
      <c r="CD160" s="307"/>
      <c r="CE160" s="239"/>
      <c r="CF160" s="307"/>
      <c r="CG160" s="239"/>
      <c r="CH160" s="307"/>
      <c r="CI160" s="239"/>
      <c r="CJ160" s="307"/>
      <c r="CK160" s="239"/>
      <c r="CL160" s="307"/>
      <c r="CM160" s="239"/>
      <c r="CN160" s="307"/>
      <c r="CO160" s="239"/>
      <c r="CP160" s="307"/>
      <c r="CQ160" s="239"/>
      <c r="CR160" s="307"/>
      <c r="CS160" s="239"/>
      <c r="CT160" s="307"/>
      <c r="CU160" s="239"/>
      <c r="CV160" s="307"/>
      <c r="CW160" s="239"/>
      <c r="CX160" s="307"/>
      <c r="CY160" s="239"/>
      <c r="CZ160" s="307"/>
    </row>
    <row r="161" spans="2:104" ht="18" customHeight="1" thickBot="1" x14ac:dyDescent="0.45">
      <c r="B161" s="520"/>
      <c r="C161" s="521"/>
      <c r="D161" s="534" t="s">
        <v>350</v>
      </c>
      <c r="E161" s="239"/>
      <c r="F161" s="302"/>
      <c r="G161" s="239"/>
      <c r="H161" s="307"/>
      <c r="I161" s="239"/>
      <c r="J161" s="307"/>
      <c r="K161" s="239"/>
      <c r="L161" s="307"/>
      <c r="M161" s="239"/>
      <c r="N161" s="359"/>
      <c r="O161" s="239"/>
      <c r="P161" s="307"/>
      <c r="Q161" s="239"/>
      <c r="R161" s="307"/>
      <c r="S161" s="239"/>
      <c r="T161" s="307"/>
      <c r="U161" s="239"/>
      <c r="V161" s="307"/>
      <c r="W161" s="239"/>
      <c r="X161" s="307"/>
      <c r="Y161" s="239"/>
      <c r="Z161" s="307"/>
      <c r="AA161" s="239"/>
      <c r="AB161" s="307"/>
      <c r="AC161" s="239"/>
      <c r="AD161" s="307"/>
      <c r="AE161" s="239"/>
      <c r="AF161" s="307"/>
      <c r="AG161" s="239"/>
      <c r="AH161" s="307"/>
      <c r="AI161" s="239"/>
      <c r="AJ161" s="302"/>
      <c r="AK161" s="239"/>
      <c r="AL161" s="307"/>
      <c r="AM161" s="239"/>
      <c r="AN161" s="307"/>
      <c r="AO161" s="239"/>
      <c r="AP161" s="307"/>
      <c r="AQ161" s="239"/>
      <c r="AR161" s="307"/>
      <c r="AS161" s="239"/>
      <c r="AT161" s="307"/>
      <c r="AU161" s="239"/>
      <c r="AV161" s="307"/>
      <c r="AW161" s="239"/>
      <c r="AX161" s="307"/>
      <c r="AY161" s="239"/>
      <c r="AZ161" s="307"/>
      <c r="BA161" s="239"/>
      <c r="BB161" s="307"/>
      <c r="BC161" s="239"/>
      <c r="BD161" s="307"/>
      <c r="BE161" s="239"/>
      <c r="BF161" s="307"/>
      <c r="BG161" s="239"/>
      <c r="BH161" s="307"/>
      <c r="BI161" s="239"/>
      <c r="BJ161" s="307"/>
      <c r="BK161" s="239"/>
      <c r="BL161" s="307"/>
      <c r="BM161" s="239"/>
      <c r="BN161" s="307"/>
      <c r="BO161" s="239"/>
      <c r="BP161" s="307"/>
      <c r="BQ161" s="239"/>
      <c r="BR161" s="307"/>
      <c r="BS161" s="239"/>
      <c r="BT161" s="307"/>
      <c r="BU161" s="239"/>
      <c r="BV161" s="307"/>
      <c r="BW161" s="239"/>
      <c r="BX161" s="307"/>
      <c r="BY161" s="239"/>
      <c r="BZ161" s="307"/>
      <c r="CA161" s="239"/>
      <c r="CB161" s="307"/>
      <c r="CC161" s="239"/>
      <c r="CD161" s="307"/>
      <c r="CE161" s="239"/>
      <c r="CF161" s="307"/>
      <c r="CG161" s="239"/>
      <c r="CH161" s="307"/>
      <c r="CI161" s="239"/>
      <c r="CJ161" s="307"/>
      <c r="CK161" s="239"/>
      <c r="CL161" s="307"/>
      <c r="CM161" s="239"/>
      <c r="CN161" s="307"/>
      <c r="CO161" s="239"/>
      <c r="CP161" s="307"/>
      <c r="CQ161" s="239"/>
      <c r="CR161" s="307"/>
      <c r="CS161" s="239"/>
      <c r="CT161" s="307"/>
      <c r="CU161" s="239"/>
      <c r="CV161" s="307"/>
      <c r="CW161" s="239"/>
      <c r="CX161" s="307"/>
      <c r="CY161" s="239"/>
      <c r="CZ161" s="307"/>
    </row>
    <row r="162" spans="2:104" ht="18" customHeight="1" thickBot="1" x14ac:dyDescent="0.45">
      <c r="B162" s="520"/>
      <c r="C162" s="521"/>
      <c r="D162" s="534"/>
      <c r="E162" s="239"/>
      <c r="F162" s="302"/>
      <c r="G162" s="239"/>
      <c r="H162" s="307"/>
      <c r="I162" s="239"/>
      <c r="J162" s="307"/>
      <c r="K162" s="239"/>
      <c r="L162" s="307"/>
      <c r="M162" s="363"/>
      <c r="N162" s="365"/>
      <c r="O162" s="312"/>
      <c r="P162" s="307"/>
      <c r="Q162" s="239"/>
      <c r="R162" s="307"/>
      <c r="S162" s="239"/>
      <c r="T162" s="307"/>
      <c r="U162" s="239"/>
      <c r="V162" s="307"/>
      <c r="W162" s="239"/>
      <c r="X162" s="307"/>
      <c r="Y162" s="239"/>
      <c r="Z162" s="307"/>
      <c r="AA162" s="239"/>
      <c r="AB162" s="307"/>
      <c r="AC162" s="239"/>
      <c r="AD162" s="307"/>
      <c r="AE162" s="239"/>
      <c r="AF162" s="307"/>
      <c r="AG162" s="239"/>
      <c r="AH162" s="307"/>
      <c r="AI162" s="239"/>
      <c r="AJ162" s="302"/>
      <c r="AK162" s="239"/>
      <c r="AL162" s="307"/>
      <c r="AM162" s="239"/>
      <c r="AN162" s="307"/>
      <c r="AO162" s="239"/>
      <c r="AP162" s="307"/>
      <c r="AQ162" s="239"/>
      <c r="AR162" s="307"/>
      <c r="AS162" s="239"/>
      <c r="AT162" s="307"/>
      <c r="AU162" s="239"/>
      <c r="AV162" s="307"/>
      <c r="AW162" s="239"/>
      <c r="AX162" s="307"/>
      <c r="AY162" s="239"/>
      <c r="AZ162" s="307"/>
      <c r="BA162" s="239"/>
      <c r="BB162" s="307"/>
      <c r="BC162" s="239"/>
      <c r="BD162" s="307"/>
      <c r="BE162" s="239"/>
      <c r="BF162" s="307"/>
      <c r="BG162" s="239"/>
      <c r="BH162" s="307"/>
      <c r="BI162" s="239"/>
      <c r="BJ162" s="307"/>
      <c r="BK162" s="239"/>
      <c r="BL162" s="307"/>
      <c r="BM162" s="239"/>
      <c r="BN162" s="307"/>
      <c r="BO162" s="239"/>
      <c r="BP162" s="307"/>
      <c r="BQ162" s="239"/>
      <c r="BR162" s="307"/>
      <c r="BS162" s="239"/>
      <c r="BT162" s="307"/>
      <c r="BU162" s="239"/>
      <c r="BV162" s="307"/>
      <c r="BW162" s="239"/>
      <c r="BX162" s="307"/>
      <c r="BY162" s="239"/>
      <c r="BZ162" s="307"/>
      <c r="CA162" s="239"/>
      <c r="CB162" s="307"/>
      <c r="CC162" s="239"/>
      <c r="CD162" s="307"/>
      <c r="CE162" s="239"/>
      <c r="CF162" s="307"/>
      <c r="CG162" s="239"/>
      <c r="CH162" s="307"/>
      <c r="CI162" s="239"/>
      <c r="CJ162" s="307"/>
      <c r="CK162" s="239"/>
      <c r="CL162" s="307"/>
      <c r="CM162" s="239"/>
      <c r="CN162" s="307"/>
      <c r="CO162" s="239"/>
      <c r="CP162" s="307"/>
      <c r="CQ162" s="239"/>
      <c r="CR162" s="307"/>
      <c r="CS162" s="239"/>
      <c r="CT162" s="307"/>
      <c r="CU162" s="239"/>
      <c r="CV162" s="307"/>
      <c r="CW162" s="239"/>
      <c r="CX162" s="307"/>
      <c r="CY162" s="239"/>
      <c r="CZ162" s="307"/>
    </row>
    <row r="163" spans="2:104" ht="18" customHeight="1" x14ac:dyDescent="0.4">
      <c r="B163" s="520"/>
      <c r="C163" s="521"/>
      <c r="D163" s="534" t="s">
        <v>351</v>
      </c>
      <c r="E163" s="239"/>
      <c r="F163" s="302"/>
      <c r="G163" s="239"/>
      <c r="H163" s="307"/>
      <c r="I163" s="239"/>
      <c r="J163" s="307"/>
      <c r="K163" s="239"/>
      <c r="L163" s="307"/>
      <c r="M163" s="239"/>
      <c r="N163" s="364"/>
      <c r="O163" s="239"/>
      <c r="P163" s="307"/>
      <c r="Q163" s="239"/>
      <c r="R163" s="307"/>
      <c r="S163" s="239"/>
      <c r="T163" s="307"/>
      <c r="U163" s="239"/>
      <c r="V163" s="307"/>
      <c r="W163" s="239"/>
      <c r="X163" s="307"/>
      <c r="Y163" s="239"/>
      <c r="Z163" s="307"/>
      <c r="AA163" s="239"/>
      <c r="AB163" s="307"/>
      <c r="AC163" s="239"/>
      <c r="AD163" s="307"/>
      <c r="AE163" s="239"/>
      <c r="AF163" s="307"/>
      <c r="AG163" s="239"/>
      <c r="AH163" s="307"/>
      <c r="AI163" s="239"/>
      <c r="AJ163" s="302"/>
      <c r="AK163" s="239"/>
      <c r="AL163" s="307"/>
      <c r="AM163" s="239"/>
      <c r="AN163" s="307"/>
      <c r="AO163" s="239"/>
      <c r="AP163" s="307"/>
      <c r="AQ163" s="239"/>
      <c r="AR163" s="307"/>
      <c r="AS163" s="239"/>
      <c r="AT163" s="307"/>
      <c r="AU163" s="239"/>
      <c r="AV163" s="307"/>
      <c r="AW163" s="239"/>
      <c r="AX163" s="307"/>
      <c r="AY163" s="239"/>
      <c r="AZ163" s="307"/>
      <c r="BA163" s="239"/>
      <c r="BB163" s="307"/>
      <c r="BC163" s="239"/>
      <c r="BD163" s="307"/>
      <c r="BE163" s="239"/>
      <c r="BF163" s="307"/>
      <c r="BG163" s="239"/>
      <c r="BH163" s="307"/>
      <c r="BI163" s="239"/>
      <c r="BJ163" s="307"/>
      <c r="BK163" s="239"/>
      <c r="BL163" s="307"/>
      <c r="BM163" s="239"/>
      <c r="BN163" s="307"/>
      <c r="BO163" s="239"/>
      <c r="BP163" s="307"/>
      <c r="BQ163" s="239"/>
      <c r="BR163" s="307"/>
      <c r="BS163" s="239"/>
      <c r="BT163" s="307"/>
      <c r="BU163" s="239"/>
      <c r="BV163" s="307"/>
      <c r="BW163" s="239"/>
      <c r="BX163" s="307"/>
      <c r="BY163" s="239"/>
      <c r="BZ163" s="307"/>
      <c r="CA163" s="239"/>
      <c r="CB163" s="307"/>
      <c r="CC163" s="239"/>
      <c r="CD163" s="307"/>
      <c r="CE163" s="239"/>
      <c r="CF163" s="307"/>
      <c r="CG163" s="239"/>
      <c r="CH163" s="307"/>
      <c r="CI163" s="239"/>
      <c r="CJ163" s="307"/>
      <c r="CK163" s="239"/>
      <c r="CL163" s="307"/>
      <c r="CM163" s="239"/>
      <c r="CN163" s="307"/>
      <c r="CO163" s="239"/>
      <c r="CP163" s="307"/>
      <c r="CQ163" s="239"/>
      <c r="CR163" s="307"/>
      <c r="CS163" s="239"/>
      <c r="CT163" s="307"/>
      <c r="CU163" s="239"/>
      <c r="CV163" s="307"/>
      <c r="CW163" s="239"/>
      <c r="CX163" s="307"/>
      <c r="CY163" s="239"/>
      <c r="CZ163" s="307"/>
    </row>
    <row r="164" spans="2:104" ht="18" customHeight="1" x14ac:dyDescent="0.4">
      <c r="B164" s="520"/>
      <c r="C164" s="521"/>
      <c r="D164" s="534"/>
      <c r="E164" s="239"/>
      <c r="F164" s="302"/>
      <c r="G164" s="239"/>
      <c r="H164" s="307"/>
      <c r="I164" s="239"/>
      <c r="J164" s="307"/>
      <c r="K164" s="239"/>
      <c r="L164" s="307"/>
      <c r="M164" s="239"/>
      <c r="N164" s="307"/>
      <c r="O164" s="239"/>
      <c r="P164" s="307"/>
      <c r="Q164" s="239"/>
      <c r="R164" s="307"/>
      <c r="S164" s="239"/>
      <c r="T164" s="307"/>
      <c r="U164" s="239"/>
      <c r="V164" s="307"/>
      <c r="W164" s="239"/>
      <c r="X164" s="307"/>
      <c r="Y164" s="239"/>
      <c r="Z164" s="307"/>
      <c r="AA164" s="239"/>
      <c r="AB164" s="307"/>
      <c r="AC164" s="239"/>
      <c r="AD164" s="307"/>
      <c r="AE164" s="239"/>
      <c r="AF164" s="307"/>
      <c r="AG164" s="239"/>
      <c r="AH164" s="307"/>
      <c r="AI164" s="239"/>
      <c r="AJ164" s="302"/>
      <c r="AK164" s="239"/>
      <c r="AL164" s="307"/>
      <c r="AM164" s="239"/>
      <c r="AN164" s="307"/>
      <c r="AO164" s="239"/>
      <c r="AP164" s="307"/>
      <c r="AQ164" s="239"/>
      <c r="AR164" s="307"/>
      <c r="AS164" s="239"/>
      <c r="AT164" s="307"/>
      <c r="AU164" s="239"/>
      <c r="AV164" s="307"/>
      <c r="AW164" s="239"/>
      <c r="AX164" s="307"/>
      <c r="AY164" s="239"/>
      <c r="AZ164" s="307"/>
      <c r="BA164" s="239"/>
      <c r="BB164" s="307"/>
      <c r="BC164" s="239"/>
      <c r="BD164" s="307"/>
      <c r="BE164" s="239"/>
      <c r="BF164" s="307"/>
      <c r="BG164" s="239"/>
      <c r="BH164" s="307"/>
      <c r="BI164" s="239"/>
      <c r="BJ164" s="307"/>
      <c r="BK164" s="239"/>
      <c r="BL164" s="307"/>
      <c r="BM164" s="239"/>
      <c r="BN164" s="307"/>
      <c r="BO164" s="239"/>
      <c r="BP164" s="307"/>
      <c r="BQ164" s="239"/>
      <c r="BR164" s="307"/>
      <c r="BS164" s="239"/>
      <c r="BT164" s="307"/>
      <c r="BU164" s="239"/>
      <c r="BV164" s="307"/>
      <c r="BW164" s="239"/>
      <c r="BX164" s="307"/>
      <c r="BY164" s="239"/>
      <c r="BZ164" s="307"/>
      <c r="CA164" s="239"/>
      <c r="CB164" s="307"/>
      <c r="CC164" s="239"/>
      <c r="CD164" s="307"/>
      <c r="CE164" s="239"/>
      <c r="CF164" s="307"/>
      <c r="CG164" s="239"/>
      <c r="CH164" s="307"/>
      <c r="CI164" s="239"/>
      <c r="CJ164" s="307"/>
      <c r="CK164" s="239"/>
      <c r="CL164" s="307"/>
      <c r="CM164" s="239"/>
      <c r="CN164" s="307"/>
      <c r="CO164" s="239"/>
      <c r="CP164" s="307"/>
      <c r="CQ164" s="239"/>
      <c r="CR164" s="307"/>
      <c r="CS164" s="239"/>
      <c r="CT164" s="307"/>
      <c r="CU164" s="239"/>
      <c r="CV164" s="307"/>
      <c r="CW164" s="239"/>
      <c r="CX164" s="307"/>
      <c r="CY164" s="239"/>
      <c r="CZ164" s="307"/>
    </row>
    <row r="165" spans="2:104" ht="18" customHeight="1" x14ac:dyDescent="0.4">
      <c r="B165" s="520"/>
      <c r="C165" s="521"/>
      <c r="D165" s="534" t="s">
        <v>352</v>
      </c>
      <c r="E165" s="239"/>
      <c r="F165" s="302"/>
      <c r="G165" s="239"/>
      <c r="H165" s="307"/>
      <c r="I165" s="239"/>
      <c r="J165" s="307"/>
      <c r="K165" s="239"/>
      <c r="L165" s="307"/>
      <c r="M165" s="239"/>
      <c r="N165" s="307"/>
      <c r="O165" s="239"/>
      <c r="P165" s="307"/>
      <c r="Q165" s="239"/>
      <c r="R165" s="307"/>
      <c r="S165" s="239"/>
      <c r="T165" s="307"/>
      <c r="U165" s="239"/>
      <c r="V165" s="307"/>
      <c r="W165" s="239"/>
      <c r="X165" s="307"/>
      <c r="Y165" s="239"/>
      <c r="Z165" s="307"/>
      <c r="AA165" s="239"/>
      <c r="AB165" s="307"/>
      <c r="AC165" s="239"/>
      <c r="AD165" s="307"/>
      <c r="AE165" s="239"/>
      <c r="AF165" s="307"/>
      <c r="AG165" s="239"/>
      <c r="AH165" s="307"/>
      <c r="AI165" s="239"/>
      <c r="AJ165" s="302"/>
      <c r="AK165" s="239"/>
      <c r="AL165" s="307"/>
      <c r="AM165" s="239"/>
      <c r="AN165" s="307"/>
      <c r="AO165" s="239"/>
      <c r="AP165" s="307"/>
      <c r="AQ165" s="239"/>
      <c r="AR165" s="307"/>
      <c r="AS165" s="239"/>
      <c r="AT165" s="307"/>
      <c r="AU165" s="239"/>
      <c r="AV165" s="307"/>
      <c r="AW165" s="239"/>
      <c r="AX165" s="307"/>
      <c r="AY165" s="239"/>
      <c r="AZ165" s="307"/>
      <c r="BA165" s="239"/>
      <c r="BB165" s="307"/>
      <c r="BC165" s="239"/>
      <c r="BD165" s="307"/>
      <c r="BE165" s="239"/>
      <c r="BF165" s="307"/>
      <c r="BG165" s="239"/>
      <c r="BH165" s="307"/>
      <c r="BI165" s="239"/>
      <c r="BJ165" s="307"/>
      <c r="BK165" s="239"/>
      <c r="BL165" s="307"/>
      <c r="BM165" s="239"/>
      <c r="BN165" s="307"/>
      <c r="BO165" s="239"/>
      <c r="BP165" s="307"/>
      <c r="BQ165" s="239"/>
      <c r="BR165" s="307"/>
      <c r="BS165" s="239"/>
      <c r="BT165" s="307"/>
      <c r="BU165" s="239"/>
      <c r="BV165" s="307"/>
      <c r="BW165" s="239"/>
      <c r="BX165" s="307"/>
      <c r="BY165" s="239"/>
      <c r="BZ165" s="307"/>
      <c r="CA165" s="239"/>
      <c r="CB165" s="307"/>
      <c r="CC165" s="239"/>
      <c r="CD165" s="307"/>
      <c r="CE165" s="239"/>
      <c r="CF165" s="307"/>
      <c r="CG165" s="239"/>
      <c r="CH165" s="307"/>
      <c r="CI165" s="239"/>
      <c r="CJ165" s="307"/>
      <c r="CK165" s="239"/>
      <c r="CL165" s="307"/>
      <c r="CM165" s="239"/>
      <c r="CN165" s="307"/>
      <c r="CO165" s="239"/>
      <c r="CP165" s="307"/>
      <c r="CQ165" s="239"/>
      <c r="CR165" s="307"/>
      <c r="CS165" s="239"/>
      <c r="CT165" s="307"/>
      <c r="CU165" s="239"/>
      <c r="CV165" s="307"/>
      <c r="CW165" s="239"/>
      <c r="CX165" s="307"/>
      <c r="CY165" s="239"/>
      <c r="CZ165" s="307"/>
    </row>
    <row r="166" spans="2:104" ht="18" customHeight="1" x14ac:dyDescent="0.4">
      <c r="B166" s="520"/>
      <c r="C166" s="521"/>
      <c r="D166" s="534"/>
      <c r="E166" s="239"/>
      <c r="F166" s="302"/>
      <c r="G166" s="239"/>
      <c r="H166" s="307"/>
      <c r="I166" s="239"/>
      <c r="J166" s="307"/>
      <c r="K166" s="239"/>
      <c r="L166" s="307"/>
      <c r="M166" s="239"/>
      <c r="N166" s="307"/>
      <c r="O166" s="239"/>
      <c r="P166" s="307"/>
      <c r="Q166" s="239"/>
      <c r="R166" s="307"/>
      <c r="S166" s="239"/>
      <c r="T166" s="307"/>
      <c r="U166" s="239"/>
      <c r="V166" s="307"/>
      <c r="W166" s="239"/>
      <c r="X166" s="307"/>
      <c r="Y166" s="239"/>
      <c r="Z166" s="307"/>
      <c r="AA166" s="239"/>
      <c r="AB166" s="307"/>
      <c r="AC166" s="239"/>
      <c r="AD166" s="307"/>
      <c r="AE166" s="239"/>
      <c r="AF166" s="307"/>
      <c r="AG166" s="239"/>
      <c r="AH166" s="307"/>
      <c r="AI166" s="239"/>
      <c r="AJ166" s="302"/>
      <c r="AK166" s="239"/>
      <c r="AL166" s="307"/>
      <c r="AM166" s="239"/>
      <c r="AN166" s="307"/>
      <c r="AO166" s="239"/>
      <c r="AP166" s="307"/>
      <c r="AQ166" s="239"/>
      <c r="AR166" s="307"/>
      <c r="AS166" s="239"/>
      <c r="AT166" s="307"/>
      <c r="AU166" s="239"/>
      <c r="AV166" s="307"/>
      <c r="AW166" s="239"/>
      <c r="AX166" s="307"/>
      <c r="AY166" s="239"/>
      <c r="AZ166" s="307"/>
      <c r="BA166" s="239"/>
      <c r="BB166" s="307"/>
      <c r="BC166" s="239"/>
      <c r="BD166" s="307"/>
      <c r="BE166" s="239"/>
      <c r="BF166" s="307"/>
      <c r="BG166" s="239"/>
      <c r="BH166" s="307"/>
      <c r="BI166" s="239"/>
      <c r="BJ166" s="307"/>
      <c r="BK166" s="239"/>
      <c r="BL166" s="307"/>
      <c r="BM166" s="239"/>
      <c r="BN166" s="307"/>
      <c r="BO166" s="239"/>
      <c r="BP166" s="307"/>
      <c r="BQ166" s="239"/>
      <c r="BR166" s="307"/>
      <c r="BS166" s="239"/>
      <c r="BT166" s="307"/>
      <c r="BU166" s="239"/>
      <c r="BV166" s="307"/>
      <c r="BW166" s="239"/>
      <c r="BX166" s="307"/>
      <c r="BY166" s="239"/>
      <c r="BZ166" s="307"/>
      <c r="CA166" s="239"/>
      <c r="CB166" s="307"/>
      <c r="CC166" s="239"/>
      <c r="CD166" s="307"/>
      <c r="CE166" s="239"/>
      <c r="CF166" s="307"/>
      <c r="CG166" s="239"/>
      <c r="CH166" s="307"/>
      <c r="CI166" s="239"/>
      <c r="CJ166" s="307"/>
      <c r="CK166" s="239"/>
      <c r="CL166" s="307"/>
      <c r="CM166" s="239"/>
      <c r="CN166" s="307"/>
      <c r="CO166" s="239"/>
      <c r="CP166" s="307"/>
      <c r="CQ166" s="239"/>
      <c r="CR166" s="307"/>
      <c r="CS166" s="239"/>
      <c r="CT166" s="307"/>
      <c r="CU166" s="239"/>
      <c r="CV166" s="307"/>
      <c r="CW166" s="239"/>
      <c r="CX166" s="307"/>
      <c r="CY166" s="239"/>
      <c r="CZ166" s="307"/>
    </row>
    <row r="167" spans="2:104" ht="18" customHeight="1" x14ac:dyDescent="0.4">
      <c r="B167" s="520"/>
      <c r="C167" s="521"/>
      <c r="D167" s="534" t="s">
        <v>353</v>
      </c>
      <c r="E167" s="239"/>
      <c r="F167" s="302"/>
      <c r="G167" s="239"/>
      <c r="H167" s="307"/>
      <c r="I167" s="239"/>
      <c r="J167" s="307"/>
      <c r="K167" s="239"/>
      <c r="L167" s="307"/>
      <c r="M167" s="239"/>
      <c r="N167" s="307"/>
      <c r="O167" s="239"/>
      <c r="P167" s="307"/>
      <c r="Q167" s="239"/>
      <c r="R167" s="307"/>
      <c r="S167" s="239"/>
      <c r="T167" s="307"/>
      <c r="U167" s="239"/>
      <c r="V167" s="307"/>
      <c r="W167" s="239"/>
      <c r="X167" s="307"/>
      <c r="Y167" s="239"/>
      <c r="Z167" s="307"/>
      <c r="AA167" s="239"/>
      <c r="AB167" s="307"/>
      <c r="AC167" s="239"/>
      <c r="AD167" s="307"/>
      <c r="AE167" s="239"/>
      <c r="AF167" s="307"/>
      <c r="AG167" s="239"/>
      <c r="AH167" s="307"/>
      <c r="AI167" s="239"/>
      <c r="AJ167" s="302"/>
      <c r="AK167" s="239"/>
      <c r="AL167" s="307"/>
      <c r="AM167" s="239"/>
      <c r="AN167" s="307"/>
      <c r="AO167" s="239"/>
      <c r="AP167" s="307"/>
      <c r="AQ167" s="239"/>
      <c r="AR167" s="307"/>
      <c r="AS167" s="239"/>
      <c r="AT167" s="307"/>
      <c r="AU167" s="239"/>
      <c r="AV167" s="307"/>
      <c r="AW167" s="239"/>
      <c r="AX167" s="307"/>
      <c r="AY167" s="239"/>
      <c r="AZ167" s="307"/>
      <c r="BA167" s="239"/>
      <c r="BB167" s="307"/>
      <c r="BC167" s="239"/>
      <c r="BD167" s="307"/>
      <c r="BE167" s="239"/>
      <c r="BF167" s="307"/>
      <c r="BG167" s="239"/>
      <c r="BH167" s="307"/>
      <c r="BI167" s="239"/>
      <c r="BJ167" s="307"/>
      <c r="BK167" s="239"/>
      <c r="BL167" s="307"/>
      <c r="BM167" s="239"/>
      <c r="BN167" s="307"/>
      <c r="BO167" s="239"/>
      <c r="BP167" s="307"/>
      <c r="BQ167" s="239"/>
      <c r="BR167" s="307"/>
      <c r="BS167" s="239"/>
      <c r="BT167" s="307"/>
      <c r="BU167" s="239"/>
      <c r="BV167" s="307"/>
      <c r="BW167" s="239"/>
      <c r="BX167" s="307"/>
      <c r="BY167" s="239"/>
      <c r="BZ167" s="307"/>
      <c r="CA167" s="239"/>
      <c r="CB167" s="307"/>
      <c r="CC167" s="239"/>
      <c r="CD167" s="307"/>
      <c r="CE167" s="239"/>
      <c r="CF167" s="307"/>
      <c r="CG167" s="239"/>
      <c r="CH167" s="307"/>
      <c r="CI167" s="239"/>
      <c r="CJ167" s="307"/>
      <c r="CK167" s="239"/>
      <c r="CL167" s="307"/>
      <c r="CM167" s="239"/>
      <c r="CN167" s="307"/>
      <c r="CO167" s="239"/>
      <c r="CP167" s="307"/>
      <c r="CQ167" s="239"/>
      <c r="CR167" s="307"/>
      <c r="CS167" s="239"/>
      <c r="CT167" s="307"/>
      <c r="CU167" s="239"/>
      <c r="CV167" s="307"/>
      <c r="CW167" s="239"/>
      <c r="CX167" s="307"/>
      <c r="CY167" s="239"/>
      <c r="CZ167" s="307"/>
    </row>
    <row r="168" spans="2:104" ht="18" customHeight="1" x14ac:dyDescent="0.4">
      <c r="B168" s="520"/>
      <c r="C168" s="521"/>
      <c r="D168" s="534"/>
      <c r="E168" s="239"/>
      <c r="F168" s="302"/>
      <c r="G168" s="239"/>
      <c r="H168" s="307"/>
      <c r="I168" s="239"/>
      <c r="J168" s="307"/>
      <c r="K168" s="239"/>
      <c r="L168" s="307"/>
      <c r="M168" s="239"/>
      <c r="N168" s="307"/>
      <c r="O168" s="239"/>
      <c r="P168" s="307"/>
      <c r="Q168" s="239"/>
      <c r="R168" s="307"/>
      <c r="S168" s="239"/>
      <c r="T168" s="307"/>
      <c r="U168" s="239"/>
      <c r="V168" s="307"/>
      <c r="W168" s="239"/>
      <c r="X168" s="307"/>
      <c r="Y168" s="239"/>
      <c r="Z168" s="307"/>
      <c r="AA168" s="239"/>
      <c r="AB168" s="307"/>
      <c r="AC168" s="239"/>
      <c r="AD168" s="307"/>
      <c r="AE168" s="239"/>
      <c r="AF168" s="307"/>
      <c r="AG168" s="239"/>
      <c r="AH168" s="307"/>
      <c r="AI168" s="239"/>
      <c r="AJ168" s="302"/>
      <c r="AK168" s="239"/>
      <c r="AL168" s="307"/>
      <c r="AM168" s="239"/>
      <c r="AN168" s="307"/>
      <c r="AO168" s="239"/>
      <c r="AP168" s="307"/>
      <c r="AQ168" s="239"/>
      <c r="AR168" s="307"/>
      <c r="AS168" s="239"/>
      <c r="AT168" s="307"/>
      <c r="AU168" s="239"/>
      <c r="AV168" s="307"/>
      <c r="AW168" s="239"/>
      <c r="AX168" s="307"/>
      <c r="AY168" s="239"/>
      <c r="AZ168" s="307"/>
      <c r="BA168" s="239"/>
      <c r="BB168" s="307"/>
      <c r="BC168" s="239"/>
      <c r="BD168" s="307"/>
      <c r="BE168" s="239"/>
      <c r="BF168" s="307"/>
      <c r="BG168" s="239"/>
      <c r="BH168" s="307"/>
      <c r="BI168" s="239"/>
      <c r="BJ168" s="307"/>
      <c r="BK168" s="239"/>
      <c r="BL168" s="307"/>
      <c r="BM168" s="239"/>
      <c r="BN168" s="307"/>
      <c r="BO168" s="239"/>
      <c r="BP168" s="307"/>
      <c r="BQ168" s="239"/>
      <c r="BR168" s="307"/>
      <c r="BS168" s="239"/>
      <c r="BT168" s="307"/>
      <c r="BU168" s="239"/>
      <c r="BV168" s="307"/>
      <c r="BW168" s="239"/>
      <c r="BX168" s="307"/>
      <c r="BY168" s="239"/>
      <c r="BZ168" s="307"/>
      <c r="CA168" s="239"/>
      <c r="CB168" s="307"/>
      <c r="CC168" s="239"/>
      <c r="CD168" s="307"/>
      <c r="CE168" s="239"/>
      <c r="CF168" s="307"/>
      <c r="CG168" s="239"/>
      <c r="CH168" s="307"/>
      <c r="CI168" s="239"/>
      <c r="CJ168" s="307"/>
      <c r="CK168" s="239"/>
      <c r="CL168" s="307"/>
      <c r="CM168" s="239"/>
      <c r="CN168" s="307"/>
      <c r="CO168" s="239"/>
      <c r="CP168" s="307"/>
      <c r="CQ168" s="239"/>
      <c r="CR168" s="307"/>
      <c r="CS168" s="239"/>
      <c r="CT168" s="307"/>
      <c r="CU168" s="239"/>
      <c r="CV168" s="307"/>
      <c r="CW168" s="239"/>
      <c r="CX168" s="307"/>
      <c r="CY168" s="239"/>
      <c r="CZ168" s="307"/>
    </row>
    <row r="169" spans="2:104" ht="18" customHeight="1" x14ac:dyDescent="0.4">
      <c r="B169" s="520"/>
      <c r="C169" s="521"/>
      <c r="D169" s="535" t="s">
        <v>354</v>
      </c>
      <c r="E169" s="239"/>
      <c r="F169" s="302"/>
      <c r="G169" s="239"/>
      <c r="H169" s="307"/>
      <c r="I169" s="239"/>
      <c r="J169" s="307"/>
      <c r="K169" s="239"/>
      <c r="L169" s="307"/>
      <c r="M169" s="239"/>
      <c r="N169" s="307"/>
      <c r="O169" s="239"/>
      <c r="P169" s="307"/>
      <c r="Q169" s="239"/>
      <c r="R169" s="307"/>
      <c r="S169" s="239"/>
      <c r="T169" s="307"/>
      <c r="U169" s="239"/>
      <c r="V169" s="307"/>
      <c r="W169" s="239"/>
      <c r="X169" s="307"/>
      <c r="Y169" s="239"/>
      <c r="Z169" s="307"/>
      <c r="AA169" s="239"/>
      <c r="AB169" s="307"/>
      <c r="AC169" s="239"/>
      <c r="AD169" s="307"/>
      <c r="AE169" s="239"/>
      <c r="AF169" s="307"/>
      <c r="AG169" s="239"/>
      <c r="AH169" s="307"/>
      <c r="AI169" s="239"/>
      <c r="AJ169" s="302"/>
      <c r="AK169" s="239"/>
      <c r="AL169" s="307"/>
      <c r="AM169" s="239"/>
      <c r="AN169" s="307"/>
      <c r="AO169" s="239"/>
      <c r="AP169" s="307"/>
      <c r="AQ169" s="239"/>
      <c r="AR169" s="307"/>
      <c r="AS169" s="239"/>
      <c r="AT169" s="307"/>
      <c r="AU169" s="239"/>
      <c r="AV169" s="307"/>
      <c r="AW169" s="239"/>
      <c r="AX169" s="307"/>
      <c r="AY169" s="239"/>
      <c r="AZ169" s="307"/>
      <c r="BA169" s="239"/>
      <c r="BB169" s="307"/>
      <c r="BC169" s="239"/>
      <c r="BD169" s="307"/>
      <c r="BE169" s="239"/>
      <c r="BF169" s="307"/>
      <c r="BG169" s="239"/>
      <c r="BH169" s="307"/>
      <c r="BI169" s="239"/>
      <c r="BJ169" s="307"/>
      <c r="BK169" s="239"/>
      <c r="BL169" s="307"/>
      <c r="BM169" s="239"/>
      <c r="BN169" s="307"/>
      <c r="BO169" s="239"/>
      <c r="BP169" s="307"/>
      <c r="BQ169" s="239"/>
      <c r="BR169" s="307"/>
      <c r="BS169" s="239"/>
      <c r="BT169" s="307"/>
      <c r="BU169" s="239"/>
      <c r="BV169" s="307"/>
      <c r="BW169" s="239"/>
      <c r="BX169" s="307"/>
      <c r="BY169" s="239"/>
      <c r="BZ169" s="307"/>
      <c r="CA169" s="239"/>
      <c r="CB169" s="307"/>
      <c r="CC169" s="239"/>
      <c r="CD169" s="307"/>
      <c r="CE169" s="239"/>
      <c r="CF169" s="307"/>
      <c r="CG169" s="239"/>
      <c r="CH169" s="307"/>
      <c r="CI169" s="239"/>
      <c r="CJ169" s="307"/>
      <c r="CK169" s="239"/>
      <c r="CL169" s="307"/>
      <c r="CM169" s="239"/>
      <c r="CN169" s="307"/>
      <c r="CO169" s="239"/>
      <c r="CP169" s="307"/>
      <c r="CQ169" s="239"/>
      <c r="CR169" s="307"/>
      <c r="CS169" s="239"/>
      <c r="CT169" s="307"/>
      <c r="CU169" s="239"/>
      <c r="CV169" s="307"/>
      <c r="CW169" s="239"/>
      <c r="CX169" s="307"/>
      <c r="CY169" s="239"/>
      <c r="CZ169" s="307"/>
    </row>
    <row r="170" spans="2:104" ht="18" customHeight="1" x14ac:dyDescent="0.4">
      <c r="B170" s="520"/>
      <c r="C170" s="521"/>
      <c r="D170" s="536"/>
      <c r="E170" s="239"/>
      <c r="F170" s="302"/>
      <c r="G170" s="239"/>
      <c r="H170" s="307"/>
      <c r="I170" s="239"/>
      <c r="J170" s="307"/>
      <c r="K170" s="239"/>
      <c r="L170" s="307"/>
      <c r="M170" s="239"/>
      <c r="N170" s="307"/>
      <c r="O170" s="239"/>
      <c r="P170" s="307"/>
      <c r="Q170" s="239"/>
      <c r="R170" s="307"/>
      <c r="S170" s="239"/>
      <c r="T170" s="307"/>
      <c r="U170" s="239"/>
      <c r="V170" s="307"/>
      <c r="W170" s="239"/>
      <c r="X170" s="307"/>
      <c r="Y170" s="239"/>
      <c r="Z170" s="307"/>
      <c r="AA170" s="239"/>
      <c r="AB170" s="307"/>
      <c r="AC170" s="239"/>
      <c r="AD170" s="307"/>
      <c r="AE170" s="239"/>
      <c r="AF170" s="307"/>
      <c r="AG170" s="239"/>
      <c r="AH170" s="307"/>
      <c r="AI170" s="239"/>
      <c r="AJ170" s="302"/>
      <c r="AK170" s="239"/>
      <c r="AL170" s="307"/>
      <c r="AM170" s="239"/>
      <c r="AN170" s="307"/>
      <c r="AO170" s="239"/>
      <c r="AP170" s="307"/>
      <c r="AQ170" s="239"/>
      <c r="AR170" s="307"/>
      <c r="AS170" s="239"/>
      <c r="AT170" s="307"/>
      <c r="AU170" s="239"/>
      <c r="AV170" s="307"/>
      <c r="AW170" s="239"/>
      <c r="AX170" s="307"/>
      <c r="AY170" s="239"/>
      <c r="AZ170" s="307"/>
      <c r="BA170" s="239"/>
      <c r="BB170" s="307"/>
      <c r="BC170" s="239"/>
      <c r="BD170" s="307"/>
      <c r="BE170" s="239"/>
      <c r="BF170" s="307"/>
      <c r="BG170" s="239"/>
      <c r="BH170" s="307"/>
      <c r="BI170" s="239"/>
      <c r="BJ170" s="307"/>
      <c r="BK170" s="239"/>
      <c r="BL170" s="307"/>
      <c r="BM170" s="239"/>
      <c r="BN170" s="307"/>
      <c r="BO170" s="239"/>
      <c r="BP170" s="307"/>
      <c r="BQ170" s="239"/>
      <c r="BR170" s="307"/>
      <c r="BS170" s="239"/>
      <c r="BT170" s="307"/>
      <c r="BU170" s="239"/>
      <c r="BV170" s="307"/>
      <c r="BW170" s="239"/>
      <c r="BX170" s="307"/>
      <c r="BY170" s="239"/>
      <c r="BZ170" s="307"/>
      <c r="CA170" s="239"/>
      <c r="CB170" s="307"/>
      <c r="CC170" s="239"/>
      <c r="CD170" s="307"/>
      <c r="CE170" s="239"/>
      <c r="CF170" s="307"/>
      <c r="CG170" s="239"/>
      <c r="CH170" s="307"/>
      <c r="CI170" s="239"/>
      <c r="CJ170" s="307"/>
      <c r="CK170" s="239"/>
      <c r="CL170" s="307"/>
      <c r="CM170" s="239"/>
      <c r="CN170" s="307"/>
      <c r="CO170" s="239"/>
      <c r="CP170" s="307"/>
      <c r="CQ170" s="239"/>
      <c r="CR170" s="307"/>
      <c r="CS170" s="239"/>
      <c r="CT170" s="307"/>
      <c r="CU170" s="239"/>
      <c r="CV170" s="307"/>
      <c r="CW170" s="239"/>
      <c r="CX170" s="307"/>
      <c r="CY170" s="239"/>
      <c r="CZ170" s="307"/>
    </row>
    <row r="171" spans="2:104" ht="18" customHeight="1" x14ac:dyDescent="0.4">
      <c r="B171" s="520"/>
      <c r="C171" s="521"/>
      <c r="D171" s="535" t="s">
        <v>355</v>
      </c>
      <c r="E171" s="239"/>
      <c r="F171" s="302"/>
      <c r="G171" s="239"/>
      <c r="H171" s="307"/>
      <c r="I171" s="239"/>
      <c r="J171" s="307"/>
      <c r="K171" s="239"/>
      <c r="L171" s="307"/>
      <c r="M171" s="239"/>
      <c r="N171" s="307"/>
      <c r="O171" s="239"/>
      <c r="P171" s="307"/>
      <c r="Q171" s="239"/>
      <c r="R171" s="307"/>
      <c r="S171" s="239"/>
      <c r="T171" s="307"/>
      <c r="U171" s="239"/>
      <c r="V171" s="307"/>
      <c r="W171" s="239"/>
      <c r="X171" s="307"/>
      <c r="Y171" s="239"/>
      <c r="Z171" s="307"/>
      <c r="AA171" s="239"/>
      <c r="AB171" s="307"/>
      <c r="AC171" s="239"/>
      <c r="AD171" s="307"/>
      <c r="AE171" s="239"/>
      <c r="AF171" s="307"/>
      <c r="AG171" s="239"/>
      <c r="AH171" s="307"/>
      <c r="AI171" s="239"/>
      <c r="AJ171" s="302"/>
      <c r="AK171" s="239"/>
      <c r="AL171" s="307"/>
      <c r="AM171" s="239"/>
      <c r="AN171" s="307"/>
      <c r="AO171" s="239"/>
      <c r="AP171" s="307"/>
      <c r="AQ171" s="239"/>
      <c r="AR171" s="307"/>
      <c r="AS171" s="239"/>
      <c r="AT171" s="307"/>
      <c r="AU171" s="239"/>
      <c r="AV171" s="307"/>
      <c r="AW171" s="239"/>
      <c r="AX171" s="307"/>
      <c r="AY171" s="239"/>
      <c r="AZ171" s="307"/>
      <c r="BA171" s="239"/>
      <c r="BB171" s="307"/>
      <c r="BC171" s="239"/>
      <c r="BD171" s="307"/>
      <c r="BE171" s="239"/>
      <c r="BF171" s="307"/>
      <c r="BG171" s="239"/>
      <c r="BH171" s="307"/>
      <c r="BI171" s="239"/>
      <c r="BJ171" s="307"/>
      <c r="BK171" s="239"/>
      <c r="BL171" s="307"/>
      <c r="BM171" s="239"/>
      <c r="BN171" s="307"/>
      <c r="BO171" s="239"/>
      <c r="BP171" s="307"/>
      <c r="BQ171" s="239"/>
      <c r="BR171" s="307"/>
      <c r="BS171" s="239"/>
      <c r="BT171" s="307"/>
      <c r="BU171" s="239"/>
      <c r="BV171" s="307"/>
      <c r="BW171" s="239"/>
      <c r="BX171" s="307"/>
      <c r="BY171" s="239"/>
      <c r="BZ171" s="307"/>
      <c r="CA171" s="239"/>
      <c r="CB171" s="307"/>
      <c r="CC171" s="239"/>
      <c r="CD171" s="307"/>
      <c r="CE171" s="239"/>
      <c r="CF171" s="307"/>
      <c r="CG171" s="239"/>
      <c r="CH171" s="307"/>
      <c r="CI171" s="239"/>
      <c r="CJ171" s="307"/>
      <c r="CK171" s="239"/>
      <c r="CL171" s="307"/>
      <c r="CM171" s="239"/>
      <c r="CN171" s="307"/>
      <c r="CO171" s="239"/>
      <c r="CP171" s="307"/>
      <c r="CQ171" s="239"/>
      <c r="CR171" s="307"/>
      <c r="CS171" s="239"/>
      <c r="CT171" s="307"/>
      <c r="CU171" s="239"/>
      <c r="CV171" s="307"/>
      <c r="CW171" s="239"/>
      <c r="CX171" s="307"/>
      <c r="CY171" s="239"/>
      <c r="CZ171" s="307"/>
    </row>
    <row r="172" spans="2:104" ht="18" customHeight="1" thickBot="1" x14ac:dyDescent="0.45">
      <c r="B172" s="522"/>
      <c r="C172" s="523"/>
      <c r="D172" s="537"/>
      <c r="E172" s="240"/>
      <c r="F172" s="303"/>
      <c r="G172" s="240"/>
      <c r="H172" s="308"/>
      <c r="I172" s="240"/>
      <c r="J172" s="308"/>
      <c r="K172" s="240"/>
      <c r="L172" s="308"/>
      <c r="M172" s="240"/>
      <c r="N172" s="308"/>
      <c r="O172" s="240"/>
      <c r="P172" s="308"/>
      <c r="Q172" s="240"/>
      <c r="R172" s="308"/>
      <c r="S172" s="240"/>
      <c r="T172" s="308"/>
      <c r="U172" s="240"/>
      <c r="V172" s="308"/>
      <c r="W172" s="240"/>
      <c r="X172" s="308"/>
      <c r="Y172" s="240"/>
      <c r="Z172" s="308"/>
      <c r="AA172" s="240"/>
      <c r="AB172" s="308"/>
      <c r="AC172" s="240"/>
      <c r="AD172" s="308"/>
      <c r="AE172" s="240"/>
      <c r="AF172" s="308"/>
      <c r="AG172" s="240"/>
      <c r="AH172" s="308"/>
      <c r="AI172" s="240"/>
      <c r="AJ172" s="303"/>
      <c r="AK172" s="240"/>
      <c r="AL172" s="308"/>
      <c r="AM172" s="240"/>
      <c r="AN172" s="308"/>
      <c r="AO172" s="240"/>
      <c r="AP172" s="308"/>
      <c r="AQ172" s="240"/>
      <c r="AR172" s="308"/>
      <c r="AS172" s="240"/>
      <c r="AT172" s="308"/>
      <c r="AU172" s="240"/>
      <c r="AV172" s="308"/>
      <c r="AW172" s="240"/>
      <c r="AX172" s="308"/>
      <c r="AY172" s="240"/>
      <c r="AZ172" s="308"/>
      <c r="BA172" s="240"/>
      <c r="BB172" s="308"/>
      <c r="BC172" s="240"/>
      <c r="BD172" s="308"/>
      <c r="BE172" s="240"/>
      <c r="BF172" s="308"/>
      <c r="BG172" s="240"/>
      <c r="BH172" s="308"/>
      <c r="BI172" s="240"/>
      <c r="BJ172" s="308"/>
      <c r="BK172" s="240"/>
      <c r="BL172" s="308"/>
      <c r="BM172" s="240"/>
      <c r="BN172" s="308"/>
      <c r="BO172" s="240"/>
      <c r="BP172" s="308"/>
      <c r="BQ172" s="240"/>
      <c r="BR172" s="308"/>
      <c r="BS172" s="240"/>
      <c r="BT172" s="308"/>
      <c r="BU172" s="240"/>
      <c r="BV172" s="308"/>
      <c r="BW172" s="240"/>
      <c r="BX172" s="308"/>
      <c r="BY172" s="240"/>
      <c r="BZ172" s="308"/>
      <c r="CA172" s="240"/>
      <c r="CB172" s="308"/>
      <c r="CC172" s="240"/>
      <c r="CD172" s="308"/>
      <c r="CE172" s="240"/>
      <c r="CF172" s="308"/>
      <c r="CG172" s="240"/>
      <c r="CH172" s="308"/>
      <c r="CI172" s="240"/>
      <c r="CJ172" s="308"/>
      <c r="CK172" s="240"/>
      <c r="CL172" s="308"/>
      <c r="CM172" s="240"/>
      <c r="CN172" s="308"/>
      <c r="CO172" s="240"/>
      <c r="CP172" s="308"/>
      <c r="CQ172" s="240"/>
      <c r="CR172" s="308"/>
      <c r="CS172" s="240"/>
      <c r="CT172" s="308"/>
      <c r="CU172" s="240"/>
      <c r="CV172" s="308"/>
      <c r="CW172" s="240"/>
      <c r="CX172" s="308"/>
      <c r="CY172" s="240"/>
      <c r="CZ172" s="308"/>
    </row>
  </sheetData>
  <sheetProtection algorithmName="SHA-512" hashValue="fsLWKbkbpz09/SgWGy8r2xjB8KYpMUjtCakdilHfbxOZN0GkSDSnEjW0xExCzA1cdw3qK4aZk7EGFxhD90TDGA==" saltValue="tFday7Tj4YioxDbckT3S4w=="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CZ81">
      <formula1>0</formula1>
    </dataValidation>
    <dataValidation type="list" allowBlank="1" showInputMessage="1" showErrorMessage="1" sqref="E8:CZ8">
      <formula1>"فعال,غیرفعال,منحل شده"</formula1>
    </dataValidation>
    <dataValidation type="list" allowBlank="1" showInputMessage="1" showErrorMessage="1" sqref="E35:CZ38">
      <formula1>"قوی,متوسط,ضعیف"</formula1>
    </dataValidation>
    <dataValidation type="list" allowBlank="1" showInputMessage="1" showErrorMessage="1" sqref="E39:CZ39 E45:CZ45">
      <formula1>"دارد,ندارد"</formula1>
    </dataValidation>
    <dataValidation type="list" allowBlank="1" showInputMessage="1" showErrorMessage="1" sqref="E40:CZ40">
      <formula1>"ندارد,گروه یار,خزانه دار,منشی"</formula1>
    </dataValidation>
    <dataValidation type="list" allowBlank="1" showInputMessage="1" showErrorMessage="1" sqref="E41:CZ41">
      <formula1>"بلی,خیر,تشکیل نشده"</formula1>
    </dataValidation>
    <dataValidation type="list" allowBlank="1" showInputMessage="1" showErrorMessage="1" sqref="E42:CZ42">
      <formula1>"ماهانه,15 روز یکبار, کمتر از 15 روز"</formula1>
    </dataValidation>
    <dataValidation type="list" allowBlank="1" showInputMessage="1" showErrorMessage="1" sqref="E44:CZ44">
      <formula1>"مرتب,نامرتب"</formula1>
    </dataValidation>
    <dataValidation type="list" allowBlank="1" showInputMessage="1" showErrorMessage="1" sqref="E47:CZ47">
      <formula1>"انجام شده,انجام نشده"</formula1>
    </dataValidation>
    <dataValidation type="list" allowBlank="1" showInputMessage="1" showErrorMessage="1" sqref="E46:CZ46">
      <formula1>"1,2,3,4,5,6,7,8,9,10,11,12,13,14,15,16,17,18,19,20,21,22,23,24,25,26,27,28,29,30,31"</formula1>
    </dataValidation>
    <dataValidation type="list" allowBlank="1" showInputMessage="1" showErrorMessage="1" sqref="E48:CZ48">
      <formula1>"بی نقض,دارای اشتباه کم,اشتباه زیاد"</formula1>
    </dataValidation>
    <dataValidation type="list" allowBlank="1" showInputMessage="1" showErrorMessage="1" sqref="E49:CZ49">
      <formula1>"هفتگی,ده هفته یکبار,ماهانه"</formula1>
    </dataValidation>
    <dataValidation type="list" allowBlank="1" showInputMessage="1" showErrorMessage="1" sqref="E18:CZ18">
      <formula1>"الف1,الف2,الف3,الف4,الف5,الف6,الف7,ب1,ب2,ب3,ب4,ب5,ب6,ب7,پ1,پ2,پ3,پ4,پ5,پ6,پ7,پ8,پ9,پ10,پ11,پ12,پ13,پ14,ت1,ت2,ت3,ت4,ت5,ت6,ت7,ت8,ت9,ت10,ت11"</formula1>
    </dataValidation>
    <dataValidation type="list" allowBlank="1" showInputMessage="1" showErrorMessage="1" sqref="E147:CZ147">
      <formula1>"ب7,پرداخت شد,کسر شد,منحل شده"</formula1>
    </dataValidation>
    <dataValidation type="list" allowBlank="1" showInputMessage="1" showErrorMessage="1" sqref="E148:CZ148">
      <formula1>"پ9,پرداخت شد,کسر شد,منحل شده"</formula1>
    </dataValidation>
    <dataValidation type="list" allowBlank="1" showInputMessage="1" showErrorMessage="1" sqref="E149:CZ149">
      <formula1>"ت1,پرداخت شد,کسر شد,منحل شده"</formula1>
    </dataValidation>
    <dataValidation type="list" allowBlank="1" showInputMessage="1" showErrorMessage="1" sqref="E150:CZ150">
      <formula1>"ت7,پرداخت شد,کسر شد,منحل شده"</formula1>
    </dataValidation>
    <dataValidation type="list" allowBlank="1" showInputMessage="1" showErrorMessage="1" sqref="E151:CZ151">
      <formula1>"ت9,پرداخت شد,کسر شد,منحل شده"</formula1>
    </dataValidation>
    <dataValidation type="list" allowBlank="1" showInputMessage="1" showErrorMessage="1" sqref="E152:CZ152">
      <formula1>"ت11,پرداخت شد,کسر شد,منحل شده"</formula1>
    </dataValidation>
    <dataValidation type="list" allowBlank="1" showInputMessage="1" showErrorMessage="1" sqref="E154:CZ154 E156:CZ156 E158:CZ158 E160:CZ160 E162:CZ162 E164:CZ164 E166:CZ166 E168:CZ168 E170:CZ170 E172:CZ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03"/>
  <sheetViews>
    <sheetView rightToLeft="1" zoomScale="89" zoomScaleNormal="89" workbookViewId="0">
      <selection sqref="A1:XFD1048576"/>
    </sheetView>
  </sheetViews>
  <sheetFormatPr defaultRowHeight="18" x14ac:dyDescent="0.25"/>
  <cols>
    <col min="1" max="1" width="1.28515625" style="57" customWidth="1"/>
    <col min="2" max="2" width="6.7109375" style="57" customWidth="1"/>
    <col min="3" max="3" width="9.140625" style="57"/>
    <col min="4" max="4" width="10.42578125" style="57" customWidth="1"/>
    <col min="5" max="5" width="9.140625" style="57"/>
    <col min="6" max="6" width="12.5703125" style="57" customWidth="1"/>
    <col min="7" max="7" width="14" style="57" customWidth="1"/>
    <col min="8" max="8" width="13" style="57" customWidth="1"/>
    <col min="9" max="9" width="12.5703125" style="57" customWidth="1"/>
    <col min="10" max="10" width="11.7109375" style="57" customWidth="1"/>
    <col min="11" max="11" width="9.5703125" style="57" customWidth="1"/>
    <col min="12" max="12" width="8.140625" style="57" customWidth="1"/>
    <col min="13" max="13" width="16.5703125" style="57" customWidth="1"/>
    <col min="14" max="14" width="16.140625" style="57" customWidth="1"/>
    <col min="15" max="15" width="15.85546875" style="57" customWidth="1"/>
    <col min="16" max="18" width="15.28515625" style="57" customWidth="1"/>
    <col min="19" max="19" width="8.5703125" style="57" customWidth="1"/>
    <col min="20" max="20" width="13.28515625" style="57" customWidth="1"/>
    <col min="21" max="21" width="8.7109375" style="57" customWidth="1"/>
    <col min="22" max="22" width="12" style="57" customWidth="1"/>
    <col min="23" max="26" width="8.42578125" style="57" customWidth="1"/>
    <col min="27" max="27" width="12" style="57" customWidth="1"/>
    <col min="28" max="36" width="10" style="57" customWidth="1"/>
    <col min="37" max="37" width="9.42578125" style="57" customWidth="1"/>
    <col min="38" max="16384" width="9.140625" style="57"/>
  </cols>
  <sheetData>
    <row r="2" spans="2:38" ht="18.75" thickBot="1" x14ac:dyDescent="0.3">
      <c r="B2" s="58"/>
      <c r="U2" s="124"/>
      <c r="V2" s="124"/>
      <c r="W2" s="124"/>
      <c r="X2" s="124"/>
      <c r="Y2" s="124"/>
      <c r="Z2" s="124"/>
      <c r="AA2" s="124"/>
      <c r="AB2" s="124"/>
      <c r="AC2" s="124"/>
      <c r="AD2" s="124"/>
      <c r="AE2" s="124"/>
      <c r="AF2" s="124"/>
      <c r="AG2" s="124"/>
      <c r="AH2" s="124"/>
      <c r="AI2" s="124"/>
      <c r="AJ2" s="124"/>
      <c r="AK2" s="124"/>
      <c r="AL2" s="124"/>
    </row>
    <row r="3" spans="2:38" s="123" customFormat="1" ht="63" customHeight="1" thickBot="1" x14ac:dyDescent="0.3">
      <c r="B3" s="339" t="s">
        <v>71</v>
      </c>
      <c r="C3" s="340" t="s">
        <v>59</v>
      </c>
      <c r="D3" s="340" t="s">
        <v>60</v>
      </c>
      <c r="E3" s="340" t="s">
        <v>33</v>
      </c>
      <c r="F3" s="340" t="s">
        <v>9</v>
      </c>
      <c r="G3" s="340" t="s">
        <v>52</v>
      </c>
      <c r="H3" s="340" t="s">
        <v>10</v>
      </c>
      <c r="I3" s="340" t="s">
        <v>72</v>
      </c>
      <c r="J3" s="340" t="s">
        <v>51</v>
      </c>
      <c r="K3" s="340" t="s">
        <v>21</v>
      </c>
      <c r="L3" s="340" t="s">
        <v>73</v>
      </c>
      <c r="M3" s="340" t="s">
        <v>74</v>
      </c>
      <c r="N3" s="340" t="s">
        <v>75</v>
      </c>
      <c r="O3" s="341" t="str">
        <f>payesh!D16</f>
        <v>عمر گروه از تاریخ تشکیل (افتتاح حساب پس انداز در بانک) به ماه</v>
      </c>
      <c r="P3" s="340" t="s">
        <v>53</v>
      </c>
      <c r="Q3" s="340" t="s">
        <v>54</v>
      </c>
      <c r="R3" s="340" t="s">
        <v>55</v>
      </c>
      <c r="S3" s="340" t="s">
        <v>303</v>
      </c>
      <c r="T3" s="340" t="s">
        <v>76</v>
      </c>
      <c r="U3" s="340" t="s">
        <v>304</v>
      </c>
      <c r="V3" s="340" t="s">
        <v>77</v>
      </c>
      <c r="W3" s="340" t="s">
        <v>78</v>
      </c>
      <c r="X3" s="340" t="s">
        <v>174</v>
      </c>
      <c r="Y3" s="340" t="s">
        <v>79</v>
      </c>
      <c r="Z3" s="340" t="s">
        <v>80</v>
      </c>
      <c r="AA3" s="340" t="s">
        <v>81</v>
      </c>
      <c r="AB3" s="340" t="s">
        <v>82</v>
      </c>
      <c r="AC3" s="340" t="s">
        <v>83</v>
      </c>
      <c r="AD3" s="340" t="s">
        <v>84</v>
      </c>
      <c r="AE3" s="340" t="s">
        <v>85</v>
      </c>
      <c r="AF3" s="340" t="s">
        <v>86</v>
      </c>
      <c r="AG3" s="340" t="s">
        <v>87</v>
      </c>
      <c r="AH3" s="340" t="s">
        <v>88</v>
      </c>
      <c r="AI3" s="340" t="s">
        <v>300</v>
      </c>
      <c r="AJ3" s="340" t="s">
        <v>301</v>
      </c>
      <c r="AK3" s="342" t="s">
        <v>302</v>
      </c>
    </row>
    <row r="4" spans="2:38" ht="18.75" thickBot="1" x14ac:dyDescent="0.3">
      <c r="B4" s="333">
        <f>payesh!E7</f>
        <v>1</v>
      </c>
      <c r="C4" s="321" t="str">
        <f>payesh!E3</f>
        <v>کردستان</v>
      </c>
      <c r="D4" s="321" t="str">
        <f>payesh!E4</f>
        <v>قروه</v>
      </c>
      <c r="E4" s="321" t="str">
        <f>payesh!E5</f>
        <v>سنگین آباد</v>
      </c>
      <c r="F4" s="321" t="str">
        <f>payesh!E6</f>
        <v>مریم</v>
      </c>
      <c r="G4" s="321" t="str">
        <f>payesh!E10</f>
        <v>کلینیک آوای مهر</v>
      </c>
      <c r="H4" s="321" t="str">
        <f>payesh!E13</f>
        <v>زهره سنگین ابادی</v>
      </c>
      <c r="I4" s="322">
        <f>payesh!E14</f>
        <v>9184278362</v>
      </c>
      <c r="J4" s="321" t="str">
        <f>payesh!E9</f>
        <v>حمیدرضا قصابی</v>
      </c>
      <c r="K4" s="321" t="str">
        <f>payesh!E18</f>
        <v>ت 6</v>
      </c>
      <c r="L4" s="321" t="str">
        <f>payesh!E8</f>
        <v>فعال</v>
      </c>
      <c r="M4" s="321">
        <f>payesh!E46</f>
        <v>25</v>
      </c>
      <c r="N4" s="322">
        <f>payesh!E17</f>
        <v>724400916</v>
      </c>
      <c r="O4" s="322">
        <f>payesh!E16</f>
        <v>0</v>
      </c>
      <c r="P4" s="321" t="str">
        <f>payesh!E19</f>
        <v>ناهید سنگین ابادی</v>
      </c>
      <c r="Q4" s="321" t="str">
        <f>payesh!E20</f>
        <v>زهرا ورمقانی</v>
      </c>
      <c r="R4" s="321" t="str">
        <f>payesh!E21</f>
        <v>فاطمه معظمی</v>
      </c>
      <c r="S4" s="321">
        <f>payesh!$E$55</f>
        <v>0</v>
      </c>
      <c r="T4" s="343" t="str">
        <f>payesh!E64</f>
        <v>1394/10/11</v>
      </c>
      <c r="U4" s="321">
        <f>payesh!$E$56</f>
        <v>0</v>
      </c>
      <c r="V4" s="343" t="str">
        <f>payesh!E65</f>
        <v>1394/3/28</v>
      </c>
      <c r="W4" s="321">
        <f>payesh!E78</f>
        <v>0</v>
      </c>
      <c r="X4" s="321">
        <f>payesh!E79</f>
        <v>0</v>
      </c>
      <c r="Y4" s="321" t="str">
        <f>payesh!$E$83</f>
        <v>1394/01/27</v>
      </c>
      <c r="Z4" s="321">
        <f>payesh!$E$84</f>
        <v>0</v>
      </c>
      <c r="AA4" s="321">
        <f>payesh!E86</f>
        <v>180000000</v>
      </c>
      <c r="AB4" s="321">
        <f>payesh!E153</f>
        <v>0</v>
      </c>
      <c r="AC4" s="321">
        <f>payesh!E155</f>
        <v>0</v>
      </c>
      <c r="AD4" s="321">
        <f>payesh!E157</f>
        <v>0</v>
      </c>
      <c r="AE4" s="321">
        <f>payesh!E159</f>
        <v>0</v>
      </c>
      <c r="AF4" s="321">
        <f>payesh!E161</f>
        <v>0</v>
      </c>
      <c r="AG4" s="321">
        <f>payesh!E163</f>
        <v>0</v>
      </c>
      <c r="AH4" s="321">
        <f>payesh!E165</f>
        <v>0</v>
      </c>
      <c r="AI4" s="321">
        <f>payesh!E167</f>
        <v>0</v>
      </c>
      <c r="AJ4" s="321">
        <f>payesh!E169</f>
        <v>0</v>
      </c>
      <c r="AK4" s="324">
        <f>payesh!E171</f>
        <v>0</v>
      </c>
    </row>
    <row r="5" spans="2:38" ht="18.75" thickBot="1" x14ac:dyDescent="0.3">
      <c r="B5" s="326">
        <f>payesh!F7</f>
        <v>2</v>
      </c>
      <c r="C5" s="329" t="str">
        <f>payesh!F3</f>
        <v>کردستان</v>
      </c>
      <c r="D5" s="329" t="str">
        <f>payesh!F4</f>
        <v>قروه</v>
      </c>
      <c r="E5" s="329" t="str">
        <f>payesh!F5</f>
        <v>گنجی</v>
      </c>
      <c r="F5" s="329" t="str">
        <f>payesh!F6</f>
        <v>نیما</v>
      </c>
      <c r="G5" s="329" t="str">
        <f>payesh!F10</f>
        <v>کلینیک آوای مهر</v>
      </c>
      <c r="H5" s="329" t="str">
        <f>payesh!F13</f>
        <v>سهیلا رحیمی</v>
      </c>
      <c r="I5" s="330">
        <f>payesh!F14</f>
        <v>9188720461</v>
      </c>
      <c r="J5" s="329" t="str">
        <f>payesh!F9</f>
        <v>حمیدرضا قصابی</v>
      </c>
      <c r="K5" s="329" t="str">
        <f>payesh!F18</f>
        <v>ت 7</v>
      </c>
      <c r="L5" s="329" t="str">
        <f>payesh!F8</f>
        <v>فعال</v>
      </c>
      <c r="M5" s="329">
        <f>payesh!F46</f>
        <v>1</v>
      </c>
      <c r="N5" s="330">
        <f>payesh!F17</f>
        <v>725098934</v>
      </c>
      <c r="O5" s="330">
        <f>payesh!F16</f>
        <v>0</v>
      </c>
      <c r="P5" s="329" t="str">
        <f>payesh!F19</f>
        <v>سمیه قادری</v>
      </c>
      <c r="Q5" s="329" t="str">
        <f>payesh!F20</f>
        <v>بهجت سنگین آبادی</v>
      </c>
      <c r="R5" s="329" t="str">
        <f>payesh!F21</f>
        <v>زهرا گنجی</v>
      </c>
      <c r="S5" s="329">
        <f>payesh!$F$55</f>
        <v>0</v>
      </c>
      <c r="T5" s="344" t="str">
        <f>payesh!F64</f>
        <v>1394/10/11</v>
      </c>
      <c r="U5" s="329">
        <f>payesh!$F$56</f>
        <v>0</v>
      </c>
      <c r="V5" s="344" t="str">
        <f>payesh!F65</f>
        <v>1394/3/28</v>
      </c>
      <c r="W5" s="329">
        <f>payesh!F78</f>
        <v>0</v>
      </c>
      <c r="X5" s="329">
        <f>payesh!F79</f>
        <v>0</v>
      </c>
      <c r="Y5" s="329" t="str">
        <f>payesh!$F$83</f>
        <v>1393/11/20</v>
      </c>
      <c r="Z5" s="329">
        <f>payesh!$F$84</f>
        <v>0</v>
      </c>
      <c r="AA5" s="329">
        <f>payesh!F86</f>
        <v>230000000</v>
      </c>
      <c r="AB5" s="329">
        <f>payesh!F153</f>
        <v>0</v>
      </c>
      <c r="AC5" s="329">
        <f>payesh!F155</f>
        <v>0</v>
      </c>
      <c r="AD5" s="329">
        <f>payesh!F157</f>
        <v>0</v>
      </c>
      <c r="AE5" s="329">
        <f>payesh!F159</f>
        <v>0</v>
      </c>
      <c r="AF5" s="329">
        <f>payesh!F161</f>
        <v>0</v>
      </c>
      <c r="AG5" s="329">
        <f>payesh!F163</f>
        <v>0</v>
      </c>
      <c r="AH5" s="329">
        <f>payesh!F165</f>
        <v>0</v>
      </c>
      <c r="AI5" s="329">
        <f>payesh!F167</f>
        <v>0</v>
      </c>
      <c r="AJ5" s="329">
        <f>payesh!F169</f>
        <v>0</v>
      </c>
      <c r="AK5" s="332">
        <f>payesh!F171</f>
        <v>0</v>
      </c>
    </row>
    <row r="6" spans="2:38" ht="18.75" thickBot="1" x14ac:dyDescent="0.3">
      <c r="B6" s="333">
        <f>payesh!G7</f>
        <v>3</v>
      </c>
      <c r="C6" s="321" t="str">
        <f>payesh!G3</f>
        <v>کردستان</v>
      </c>
      <c r="D6" s="321" t="str">
        <f>payesh!G4</f>
        <v>قروه</v>
      </c>
      <c r="E6" s="321" t="str">
        <f>payesh!G5</f>
        <v>گنجی</v>
      </c>
      <c r="F6" s="321" t="str">
        <f>payesh!G6</f>
        <v>پارسا</v>
      </c>
      <c r="G6" s="321" t="str">
        <f>payesh!G10</f>
        <v>کلینیک آوای مهر</v>
      </c>
      <c r="H6" s="321" t="str">
        <f>payesh!G13</f>
        <v>مینو عزیزی</v>
      </c>
      <c r="I6" s="322">
        <f>payesh!G14</f>
        <v>9361435574</v>
      </c>
      <c r="J6" s="321" t="str">
        <f>payesh!G9</f>
        <v>حمیدرضا قصابی</v>
      </c>
      <c r="K6" s="321" t="str">
        <f>payesh!G18</f>
        <v>ت 7</v>
      </c>
      <c r="L6" s="321" t="str">
        <f>payesh!G8</f>
        <v>فعال</v>
      </c>
      <c r="M6" s="321">
        <f>payesh!G46</f>
        <v>1</v>
      </c>
      <c r="N6" s="322">
        <f>payesh!G17</f>
        <v>725295241</v>
      </c>
      <c r="O6" s="322">
        <f>payesh!G16</f>
        <v>0</v>
      </c>
      <c r="P6" s="321" t="str">
        <f>payesh!G19</f>
        <v>فرانک گنجی</v>
      </c>
      <c r="Q6" s="321" t="str">
        <f>payesh!G20</f>
        <v>رقیه خدامرادی</v>
      </c>
      <c r="R6" s="321" t="str">
        <f>payesh!G21</f>
        <v>فراست قادری</v>
      </c>
      <c r="S6" s="321">
        <f>payesh!$G$55</f>
        <v>0</v>
      </c>
      <c r="T6" s="343" t="str">
        <f>payesh!G64</f>
        <v>1394/10/11</v>
      </c>
      <c r="U6" s="321">
        <f>payesh!$G$56</f>
        <v>0</v>
      </c>
      <c r="V6" s="343" t="str">
        <f>payesh!G65</f>
        <v>1394/3/28</v>
      </c>
      <c r="W6" s="321">
        <f>payesh!G78</f>
        <v>0</v>
      </c>
      <c r="X6" s="321">
        <f>payesh!G79</f>
        <v>0</v>
      </c>
      <c r="Y6" s="321" t="str">
        <f>payesh!$G$83</f>
        <v>1393/11/20</v>
      </c>
      <c r="Z6" s="321">
        <f>payesh!$G$84</f>
        <v>0</v>
      </c>
      <c r="AA6" s="321">
        <f>payesh!G86</f>
        <v>190000000</v>
      </c>
      <c r="AB6" s="321">
        <f>payesh!G153</f>
        <v>0</v>
      </c>
      <c r="AC6" s="321">
        <f>payesh!G155</f>
        <v>0</v>
      </c>
      <c r="AD6" s="321">
        <f>payesh!G157</f>
        <v>0</v>
      </c>
      <c r="AE6" s="321">
        <f>payesh!G159</f>
        <v>0</v>
      </c>
      <c r="AF6" s="321">
        <f>payesh!G161</f>
        <v>0</v>
      </c>
      <c r="AG6" s="321">
        <f>payesh!G163</f>
        <v>0</v>
      </c>
      <c r="AH6" s="321">
        <f>payesh!G165</f>
        <v>0</v>
      </c>
      <c r="AI6" s="321">
        <f>payesh!G167</f>
        <v>0</v>
      </c>
      <c r="AJ6" s="321">
        <f>payesh!G169</f>
        <v>0</v>
      </c>
      <c r="AK6" s="324">
        <f>payesh!G171</f>
        <v>0</v>
      </c>
    </row>
    <row r="7" spans="2:38" ht="18.75" thickBot="1" x14ac:dyDescent="0.3">
      <c r="B7" s="326">
        <f>payesh!H7</f>
        <v>4</v>
      </c>
      <c r="C7" s="329" t="str">
        <f>payesh!H3</f>
        <v>کردستان</v>
      </c>
      <c r="D7" s="329" t="str">
        <f>payesh!H4</f>
        <v>قروه</v>
      </c>
      <c r="E7" s="329" t="str">
        <f>payesh!H5</f>
        <v>کامشگران</v>
      </c>
      <c r="F7" s="329" t="str">
        <f>payesh!H6</f>
        <v>سهند و صنعان</v>
      </c>
      <c r="G7" s="329" t="str">
        <f>payesh!H10</f>
        <v>کلینیک آوای مهر</v>
      </c>
      <c r="H7" s="329" t="str">
        <f>payesh!H13</f>
        <v>مینو عزیزی</v>
      </c>
      <c r="I7" s="330">
        <f>payesh!H14</f>
        <v>9361435574</v>
      </c>
      <c r="J7" s="329" t="str">
        <f>payesh!H9</f>
        <v>حمیدرضا قصابی</v>
      </c>
      <c r="K7" s="329" t="str">
        <f>payesh!H18</f>
        <v>ت 6</v>
      </c>
      <c r="L7" s="329" t="str">
        <f>payesh!H8</f>
        <v>فعال</v>
      </c>
      <c r="M7" s="329">
        <f>payesh!H46</f>
        <v>22</v>
      </c>
      <c r="N7" s="330">
        <f>payesh!H17</f>
        <v>436743834</v>
      </c>
      <c r="O7" s="330">
        <f>payesh!H16</f>
        <v>0</v>
      </c>
      <c r="P7" s="329" t="str">
        <f>payesh!H19</f>
        <v>شریفه میرزایی</v>
      </c>
      <c r="Q7" s="329" t="str">
        <f>payesh!H20</f>
        <v>مهتاب قادری</v>
      </c>
      <c r="R7" s="329" t="str">
        <f>payesh!H21</f>
        <v>خورشید سعیدی</v>
      </c>
      <c r="S7" s="329">
        <f>payesh!$H$55</f>
        <v>0</v>
      </c>
      <c r="T7" s="344" t="str">
        <f>payesh!H64</f>
        <v>1394/10/11</v>
      </c>
      <c r="U7" s="329">
        <f>payesh!$H$56</f>
        <v>0</v>
      </c>
      <c r="V7" s="344" t="str">
        <f>payesh!H65</f>
        <v>1394/3/28</v>
      </c>
      <c r="W7" s="329">
        <f>payesh!H78</f>
        <v>0</v>
      </c>
      <c r="X7" s="329">
        <f>payesh!H79</f>
        <v>0</v>
      </c>
      <c r="Y7" s="329" t="str">
        <f>payesh!$H$83</f>
        <v>1394/02/05</v>
      </c>
      <c r="Z7" s="329">
        <f>payesh!$H$84</f>
        <v>0</v>
      </c>
      <c r="AA7" s="329">
        <f>payesh!H86</f>
        <v>220000000</v>
      </c>
      <c r="AB7" s="329">
        <f>payesh!H153</f>
        <v>0</v>
      </c>
      <c r="AC7" s="329">
        <f>payesh!H155</f>
        <v>0</v>
      </c>
      <c r="AD7" s="329">
        <f>payesh!H157</f>
        <v>0</v>
      </c>
      <c r="AE7" s="329">
        <f>payesh!H159</f>
        <v>0</v>
      </c>
      <c r="AF7" s="329">
        <f>payesh!H161</f>
        <v>0</v>
      </c>
      <c r="AG7" s="329">
        <f>payesh!H163</f>
        <v>0</v>
      </c>
      <c r="AH7" s="329">
        <f>payesh!H165</f>
        <v>0</v>
      </c>
      <c r="AI7" s="329">
        <f>payesh!H167</f>
        <v>0</v>
      </c>
      <c r="AJ7" s="329">
        <f>payesh!H169</f>
        <v>0</v>
      </c>
      <c r="AK7" s="332">
        <f>payesh!H171</f>
        <v>0</v>
      </c>
    </row>
    <row r="8" spans="2:38" ht="18.75" thickBot="1" x14ac:dyDescent="0.3">
      <c r="B8" s="333">
        <f>payesh!I7</f>
        <v>5</v>
      </c>
      <c r="C8" s="321" t="str">
        <f>payesh!I3</f>
        <v>کردستان</v>
      </c>
      <c r="D8" s="321" t="str">
        <f>payesh!I4</f>
        <v>قروه</v>
      </c>
      <c r="E8" s="321" t="str">
        <f>payesh!I5</f>
        <v>قاملو</v>
      </c>
      <c r="F8" s="321" t="str">
        <f>payesh!I6</f>
        <v>روژهه لات</v>
      </c>
      <c r="G8" s="321" t="str">
        <f>payesh!I10</f>
        <v>کلینیک آوای مهر</v>
      </c>
      <c r="H8" s="321" t="str">
        <f>payesh!I13</f>
        <v>مینو عزیزی</v>
      </c>
      <c r="I8" s="322">
        <f>payesh!I14</f>
        <v>9361435574</v>
      </c>
      <c r="J8" s="321" t="str">
        <f>payesh!I9</f>
        <v>حمیدرضا قصابی</v>
      </c>
      <c r="K8" s="321" t="str">
        <f>payesh!I18</f>
        <v>ت 6</v>
      </c>
      <c r="L8" s="321" t="str">
        <f>payesh!I8</f>
        <v>فعال</v>
      </c>
      <c r="M8" s="321">
        <f>payesh!I46</f>
        <v>25</v>
      </c>
      <c r="N8" s="322">
        <f>payesh!I17</f>
        <v>727521789</v>
      </c>
      <c r="O8" s="322">
        <f>payesh!I16</f>
        <v>0</v>
      </c>
      <c r="P8" s="321" t="str">
        <f>payesh!I19</f>
        <v>سمیرا سیفی سلسله</v>
      </c>
      <c r="Q8" s="321" t="str">
        <f>payesh!I20</f>
        <v xml:space="preserve">روناک مفاخری </v>
      </c>
      <c r="R8" s="321" t="str">
        <f>payesh!I21</f>
        <v>سودابه مجیدی</v>
      </c>
      <c r="S8" s="321">
        <f>payesh!$I$55</f>
        <v>0</v>
      </c>
      <c r="T8" s="343" t="str">
        <f>payesh!I64</f>
        <v>1393/12/2</v>
      </c>
      <c r="U8" s="321">
        <f>payesh!$I$56</f>
        <v>0</v>
      </c>
      <c r="V8" s="343" t="str">
        <f>payesh!I65</f>
        <v>1394/3/28</v>
      </c>
      <c r="W8" s="321">
        <f>payesh!I78</f>
        <v>0</v>
      </c>
      <c r="X8" s="321">
        <f>payesh!I79</f>
        <v>0</v>
      </c>
      <c r="Y8" s="321" t="str">
        <f>payesh!$I$83</f>
        <v>1394/01/27</v>
      </c>
      <c r="Z8" s="321">
        <f>payesh!$I$84</f>
        <v>0</v>
      </c>
      <c r="AA8" s="321">
        <f>payesh!I86</f>
        <v>180000000</v>
      </c>
      <c r="AB8" s="321">
        <f>payesh!I153</f>
        <v>0</v>
      </c>
      <c r="AC8" s="321">
        <f>payesh!I155</f>
        <v>0</v>
      </c>
      <c r="AD8" s="321">
        <f>payesh!I157</f>
        <v>0</v>
      </c>
      <c r="AE8" s="321">
        <f>payesh!I159</f>
        <v>0</v>
      </c>
      <c r="AF8" s="321">
        <f>payesh!I161</f>
        <v>0</v>
      </c>
      <c r="AG8" s="321">
        <f>payesh!I163</f>
        <v>0</v>
      </c>
      <c r="AH8" s="321">
        <f>payesh!I165</f>
        <v>0</v>
      </c>
      <c r="AI8" s="321">
        <f>payesh!I167</f>
        <v>0</v>
      </c>
      <c r="AJ8" s="321">
        <f>payesh!I169</f>
        <v>0</v>
      </c>
      <c r="AK8" s="324">
        <f>payesh!I171</f>
        <v>0</v>
      </c>
    </row>
    <row r="9" spans="2:38" ht="18.75" thickBot="1" x14ac:dyDescent="0.3">
      <c r="B9" s="326">
        <f>payesh!J7</f>
        <v>6</v>
      </c>
      <c r="C9" s="329" t="str">
        <f>payesh!J3</f>
        <v>کردستان</v>
      </c>
      <c r="D9" s="329" t="str">
        <f>payesh!J4</f>
        <v>قروه</v>
      </c>
      <c r="E9" s="329" t="str">
        <f>payesh!J5</f>
        <v>قاملو</v>
      </c>
      <c r="F9" s="329" t="str">
        <f>payesh!J6</f>
        <v>باران</v>
      </c>
      <c r="G9" s="329" t="str">
        <f>payesh!J10</f>
        <v>کلینیک آوای مهر</v>
      </c>
      <c r="H9" s="329" t="str">
        <f>payesh!J13</f>
        <v>مینو عزیزی</v>
      </c>
      <c r="I9" s="330">
        <f>payesh!J14</f>
        <v>9361435574</v>
      </c>
      <c r="J9" s="329" t="str">
        <f>payesh!J9</f>
        <v>حمیدرضا قصابی</v>
      </c>
      <c r="K9" s="329" t="str">
        <f>payesh!J18</f>
        <v>ت 6</v>
      </c>
      <c r="L9" s="329" t="str">
        <f>payesh!J8</f>
        <v>فعال</v>
      </c>
      <c r="M9" s="329">
        <f>payesh!J46</f>
        <v>25</v>
      </c>
      <c r="N9" s="330">
        <f>payesh!J17</f>
        <v>727920984</v>
      </c>
      <c r="O9" s="330">
        <f>payesh!J16</f>
        <v>0</v>
      </c>
      <c r="P9" s="329" t="str">
        <f>payesh!J19</f>
        <v>فریده خالدیان</v>
      </c>
      <c r="Q9" s="329" t="str">
        <f>payesh!J20</f>
        <v>لیلا خالدیان</v>
      </c>
      <c r="R9" s="329" t="str">
        <f>payesh!J21</f>
        <v>خدیجه خالدیان</v>
      </c>
      <c r="S9" s="329">
        <f>payesh!$J$55</f>
        <v>0</v>
      </c>
      <c r="T9" s="344" t="str">
        <f>payesh!J64</f>
        <v>1393/12/2</v>
      </c>
      <c r="U9" s="329">
        <f>payesh!$J$56</f>
        <v>0</v>
      </c>
      <c r="V9" s="344" t="str">
        <f>payesh!J65</f>
        <v>1394/3/28</v>
      </c>
      <c r="W9" s="329">
        <f>payesh!J78</f>
        <v>0</v>
      </c>
      <c r="X9" s="329">
        <f>payesh!J79</f>
        <v>0</v>
      </c>
      <c r="Y9" s="329" t="str">
        <f>payesh!$J$83</f>
        <v>1394/02/05</v>
      </c>
      <c r="Z9" s="329">
        <f>payesh!$J$84</f>
        <v>0</v>
      </c>
      <c r="AA9" s="329">
        <f>payesh!J86</f>
        <v>190000000</v>
      </c>
      <c r="AB9" s="329">
        <f>payesh!J153</f>
        <v>0</v>
      </c>
      <c r="AC9" s="329">
        <f>payesh!J155</f>
        <v>0</v>
      </c>
      <c r="AD9" s="329">
        <f>payesh!J157</f>
        <v>0</v>
      </c>
      <c r="AE9" s="329">
        <f>payesh!J159</f>
        <v>0</v>
      </c>
      <c r="AF9" s="329">
        <f>payesh!J161</f>
        <v>0</v>
      </c>
      <c r="AG9" s="329">
        <f>payesh!J163</f>
        <v>0</v>
      </c>
      <c r="AH9" s="329">
        <f>payesh!J165</f>
        <v>0</v>
      </c>
      <c r="AI9" s="329">
        <f>payesh!J167</f>
        <v>0</v>
      </c>
      <c r="AJ9" s="329">
        <f>payesh!J169</f>
        <v>0</v>
      </c>
      <c r="AK9" s="332">
        <f>payesh!J171</f>
        <v>0</v>
      </c>
    </row>
    <row r="10" spans="2:38" ht="18.75" thickBot="1" x14ac:dyDescent="0.3">
      <c r="B10" s="333">
        <f>payesh!K7</f>
        <v>7</v>
      </c>
      <c r="C10" s="321" t="str">
        <f>payesh!K3</f>
        <v>کردستان</v>
      </c>
      <c r="D10" s="321" t="str">
        <f>payesh!K4</f>
        <v>قروه</v>
      </c>
      <c r="E10" s="321" t="str">
        <f>payesh!K5</f>
        <v>قاملو</v>
      </c>
      <c r="F10" s="321" t="str">
        <f>payesh!K6</f>
        <v>صداقت</v>
      </c>
      <c r="G10" s="321" t="str">
        <f>payesh!K10</f>
        <v>کلینیک آوای مهر</v>
      </c>
      <c r="H10" s="321" t="str">
        <f>payesh!K13</f>
        <v>سهیلا رحیمی</v>
      </c>
      <c r="I10" s="322">
        <f>payesh!K14</f>
        <v>9188720461</v>
      </c>
      <c r="J10" s="321" t="str">
        <f>payesh!K9</f>
        <v>حمیدرضا قصابی</v>
      </c>
      <c r="K10" s="321" t="str">
        <f>payesh!K18</f>
        <v>ت 6</v>
      </c>
      <c r="L10" s="321" t="str">
        <f>payesh!K8</f>
        <v>فعال</v>
      </c>
      <c r="M10" s="321">
        <f>payesh!K46</f>
        <v>25</v>
      </c>
      <c r="N10" s="322">
        <f>payesh!K17</f>
        <v>725924190</v>
      </c>
      <c r="O10" s="322">
        <f>payesh!K16</f>
        <v>0</v>
      </c>
      <c r="P10" s="321" t="str">
        <f>payesh!K19</f>
        <v>زلیخا خالدیان</v>
      </c>
      <c r="Q10" s="321" t="str">
        <f>payesh!K20</f>
        <v>ژیلا اکبری</v>
      </c>
      <c r="R10" s="321" t="str">
        <f>payesh!K21</f>
        <v>میترا بهمنی</v>
      </c>
      <c r="S10" s="321">
        <f>payesh!$K$55</f>
        <v>0</v>
      </c>
      <c r="T10" s="343" t="str">
        <f>payesh!K64</f>
        <v>1393/12/2</v>
      </c>
      <c r="U10" s="321">
        <f>payesh!$K$56</f>
        <v>0</v>
      </c>
      <c r="V10" s="343" t="str">
        <f>payesh!K65</f>
        <v>1394/3/28</v>
      </c>
      <c r="W10" s="321">
        <f>payesh!K78</f>
        <v>0</v>
      </c>
      <c r="X10" s="321">
        <f>payesh!K79</f>
        <v>0</v>
      </c>
      <c r="Y10" s="321" t="str">
        <f>payesh!$K$83</f>
        <v>1394/02/05</v>
      </c>
      <c r="Z10" s="321">
        <f>payesh!$K$84</f>
        <v>0</v>
      </c>
      <c r="AA10" s="321">
        <f>payesh!K86</f>
        <v>170000000</v>
      </c>
      <c r="AB10" s="321">
        <f>payesh!K153</f>
        <v>0</v>
      </c>
      <c r="AC10" s="321">
        <f>payesh!K155</f>
        <v>0</v>
      </c>
      <c r="AD10" s="321">
        <f>payesh!K157</f>
        <v>0</v>
      </c>
      <c r="AE10" s="321">
        <f>payesh!K159</f>
        <v>0</v>
      </c>
      <c r="AF10" s="321">
        <f>payesh!K161</f>
        <v>0</v>
      </c>
      <c r="AG10" s="321">
        <f>payesh!K163</f>
        <v>0</v>
      </c>
      <c r="AH10" s="321">
        <f>payesh!K165</f>
        <v>0</v>
      </c>
      <c r="AI10" s="321">
        <f>payesh!K167</f>
        <v>0</v>
      </c>
      <c r="AJ10" s="321">
        <f>payesh!K169</f>
        <v>0</v>
      </c>
      <c r="AK10" s="324">
        <f>payesh!K171</f>
        <v>0</v>
      </c>
    </row>
    <row r="11" spans="2:38" ht="18.75" thickBot="1" x14ac:dyDescent="0.3">
      <c r="B11" s="326">
        <f>payesh!L7</f>
        <v>8</v>
      </c>
      <c r="C11" s="329" t="str">
        <f>payesh!L3</f>
        <v>کردستان</v>
      </c>
      <c r="D11" s="329" t="str">
        <f>payesh!L4</f>
        <v>قروه</v>
      </c>
      <c r="E11" s="329" t="str">
        <f>payesh!L5</f>
        <v>آونگان</v>
      </c>
      <c r="F11" s="329" t="str">
        <f>payesh!L6</f>
        <v>سلامت</v>
      </c>
      <c r="G11" s="329" t="str">
        <f>payesh!L10</f>
        <v>کلینیک آوای مهر</v>
      </c>
      <c r="H11" s="329" t="str">
        <f>payesh!L13</f>
        <v>سهیلا رحیمی</v>
      </c>
      <c r="I11" s="330">
        <f>payesh!L14</f>
        <v>9188720461</v>
      </c>
      <c r="J11" s="329" t="str">
        <f>payesh!L9</f>
        <v>حمیدرضا قصابی</v>
      </c>
      <c r="K11" s="329" t="str">
        <f>payesh!L18</f>
        <v>ت 6</v>
      </c>
      <c r="L11" s="329" t="str">
        <f>payesh!L8</f>
        <v>فعال</v>
      </c>
      <c r="M11" s="329">
        <f>payesh!L46</f>
        <v>26</v>
      </c>
      <c r="N11" s="330">
        <f>payesh!L17</f>
        <v>726851094</v>
      </c>
      <c r="O11" s="330">
        <f>payesh!L16</f>
        <v>0</v>
      </c>
      <c r="P11" s="329" t="str">
        <f>payesh!L19</f>
        <v>سیده سعادت هاشمی</v>
      </c>
      <c r="Q11" s="329" t="str">
        <f>payesh!L20</f>
        <v>ژاله خالدیان</v>
      </c>
      <c r="R11" s="329" t="str">
        <f>payesh!L21</f>
        <v>حلیمه زلفی</v>
      </c>
      <c r="S11" s="329">
        <f>payesh!$L$55</f>
        <v>0</v>
      </c>
      <c r="T11" s="344" t="str">
        <f>payesh!L64</f>
        <v>1393/12/2</v>
      </c>
      <c r="U11" s="329">
        <f>payesh!$L$56</f>
        <v>0</v>
      </c>
      <c r="V11" s="344" t="str">
        <f>payesh!L65</f>
        <v>1394/3/28</v>
      </c>
      <c r="W11" s="329">
        <f>payesh!L78</f>
        <v>0</v>
      </c>
      <c r="X11" s="329">
        <f>payesh!L79</f>
        <v>0</v>
      </c>
      <c r="Y11" s="329" t="str">
        <f>payesh!$L$83</f>
        <v>1394/02/31</v>
      </c>
      <c r="Z11" s="329">
        <f>payesh!$L$84</f>
        <v>0</v>
      </c>
      <c r="AA11" s="329">
        <f>payesh!L86</f>
        <v>220000000</v>
      </c>
      <c r="AB11" s="329">
        <f>payesh!L153</f>
        <v>0</v>
      </c>
      <c r="AC11" s="329">
        <f>payesh!L155</f>
        <v>0</v>
      </c>
      <c r="AD11" s="329">
        <f>payesh!L157</f>
        <v>0</v>
      </c>
      <c r="AE11" s="329">
        <f>payesh!L159</f>
        <v>0</v>
      </c>
      <c r="AF11" s="329">
        <f>payesh!L161</f>
        <v>0</v>
      </c>
      <c r="AG11" s="329">
        <f>payesh!L163</f>
        <v>0</v>
      </c>
      <c r="AH11" s="329">
        <f>payesh!L165</f>
        <v>0</v>
      </c>
      <c r="AI11" s="329">
        <f>payesh!L167</f>
        <v>0</v>
      </c>
      <c r="AJ11" s="329">
        <f>payesh!L169</f>
        <v>0</v>
      </c>
      <c r="AK11" s="332">
        <f>payesh!L171</f>
        <v>0</v>
      </c>
    </row>
    <row r="12" spans="2:38" ht="18.75" thickBot="1" x14ac:dyDescent="0.3">
      <c r="B12" s="333">
        <f>payesh!M7</f>
        <v>9</v>
      </c>
      <c r="C12" s="321" t="str">
        <f>payesh!M3</f>
        <v>کردستان</v>
      </c>
      <c r="D12" s="321" t="str">
        <f>payesh!M4</f>
        <v>قروه</v>
      </c>
      <c r="E12" s="321" t="str">
        <f>payesh!M5</f>
        <v>آونگان</v>
      </c>
      <c r="F12" s="321" t="str">
        <f>payesh!M6</f>
        <v>شبنم</v>
      </c>
      <c r="G12" s="321" t="str">
        <f>payesh!M10</f>
        <v>کلینیک آوای مهر</v>
      </c>
      <c r="H12" s="321" t="str">
        <f>payesh!M13</f>
        <v>سهیلا رحیمی</v>
      </c>
      <c r="I12" s="322">
        <f>payesh!M14</f>
        <v>9188720461</v>
      </c>
      <c r="J12" s="321" t="str">
        <f>payesh!M9</f>
        <v>حمیدرضا قصابی</v>
      </c>
      <c r="K12" s="321" t="str">
        <f>payesh!M18</f>
        <v>ت6</v>
      </c>
      <c r="L12" s="321" t="str">
        <f>payesh!M8</f>
        <v>فعال</v>
      </c>
      <c r="M12" s="321">
        <f>payesh!M46</f>
        <v>26</v>
      </c>
      <c r="N12" s="322">
        <f>payesh!M17</f>
        <v>727352935</v>
      </c>
      <c r="O12" s="322">
        <f>payesh!M16</f>
        <v>0</v>
      </c>
      <c r="P12" s="321" t="str">
        <f>payesh!M19</f>
        <v>فتانه ریحانی</v>
      </c>
      <c r="Q12" s="321" t="str">
        <f>payesh!M20</f>
        <v>سمیه شعبانی</v>
      </c>
      <c r="R12" s="321" t="str">
        <f>payesh!M21</f>
        <v>ژاله خالدیان</v>
      </c>
      <c r="S12" s="321">
        <f>payesh!$M$55</f>
        <v>0</v>
      </c>
      <c r="T12" s="343" t="str">
        <f>payesh!M64</f>
        <v>1393/12/2</v>
      </c>
      <c r="U12" s="321">
        <f>payesh!$M$56</f>
        <v>0</v>
      </c>
      <c r="V12" s="343" t="str">
        <f>payesh!M65</f>
        <v>1394/3/28</v>
      </c>
      <c r="W12" s="321">
        <f>payesh!M78</f>
        <v>0</v>
      </c>
      <c r="X12" s="321">
        <f>payesh!M79</f>
        <v>0</v>
      </c>
      <c r="Y12" s="321" t="str">
        <f>payesh!$M$83</f>
        <v>1394/02/31</v>
      </c>
      <c r="Z12" s="321">
        <f>payesh!$M$84</f>
        <v>0</v>
      </c>
      <c r="AA12" s="321">
        <f>payesh!M86</f>
        <v>180000000</v>
      </c>
      <c r="AB12" s="321">
        <f>payesh!M153</f>
        <v>0</v>
      </c>
      <c r="AC12" s="321">
        <f>payesh!M155</f>
        <v>0</v>
      </c>
      <c r="AD12" s="321">
        <f>payesh!M157</f>
        <v>0</v>
      </c>
      <c r="AE12" s="321">
        <f>payesh!M159</f>
        <v>0</v>
      </c>
      <c r="AF12" s="321">
        <f>payesh!M161</f>
        <v>0</v>
      </c>
      <c r="AG12" s="321">
        <f>payesh!M163</f>
        <v>0</v>
      </c>
      <c r="AH12" s="321">
        <f>payesh!M165</f>
        <v>0</v>
      </c>
      <c r="AI12" s="321">
        <f>payesh!M167</f>
        <v>0</v>
      </c>
      <c r="AJ12" s="321">
        <f>payesh!M169</f>
        <v>0</v>
      </c>
      <c r="AK12" s="324">
        <f>payesh!M171</f>
        <v>0</v>
      </c>
    </row>
    <row r="13" spans="2:38" ht="18.75" thickBot="1" x14ac:dyDescent="0.3">
      <c r="B13" s="326">
        <f>payesh!N7</f>
        <v>10</v>
      </c>
      <c r="C13" s="329" t="str">
        <f>payesh!N3</f>
        <v>کردستان</v>
      </c>
      <c r="D13" s="329" t="str">
        <f>payesh!N4</f>
        <v>قروه</v>
      </c>
      <c r="E13" s="329" t="str">
        <f>payesh!N5</f>
        <v>آونگان</v>
      </c>
      <c r="F13" s="329" t="str">
        <f>payesh!N6</f>
        <v>یزدان</v>
      </c>
      <c r="G13" s="329" t="str">
        <f>payesh!N10</f>
        <v>کلینیک آوای مهر</v>
      </c>
      <c r="H13" s="329" t="str">
        <f>payesh!N13</f>
        <v>مینو عزیزی</v>
      </c>
      <c r="I13" s="330">
        <f>payesh!N14</f>
        <v>9361435574</v>
      </c>
      <c r="J13" s="329" t="str">
        <f>payesh!N9</f>
        <v>حمیدرضا قصابی</v>
      </c>
      <c r="K13" s="329" t="str">
        <f>payesh!N18</f>
        <v>ت 6</v>
      </c>
      <c r="L13" s="329" t="str">
        <f>payesh!N8</f>
        <v>فعال</v>
      </c>
      <c r="M13" s="329">
        <f>payesh!N46</f>
        <v>26</v>
      </c>
      <c r="N13" s="330">
        <f>payesh!N17</f>
        <v>727043494</v>
      </c>
      <c r="O13" s="330">
        <f>payesh!N16</f>
        <v>0</v>
      </c>
      <c r="P13" s="329" t="str">
        <f>payesh!N19</f>
        <v>خراسان کرمی</v>
      </c>
      <c r="Q13" s="329" t="str">
        <f>payesh!N20</f>
        <v>ثویبه مرادزادهر</v>
      </c>
      <c r="R13" s="329" t="str">
        <f>payesh!N21</f>
        <v>حمیرا مرادپور</v>
      </c>
      <c r="S13" s="329">
        <f>payesh!$N$55</f>
        <v>0</v>
      </c>
      <c r="T13" s="344" t="str">
        <f>payesh!N64</f>
        <v>1393/12/2</v>
      </c>
      <c r="U13" s="329">
        <f>payesh!$N$56</f>
        <v>0</v>
      </c>
      <c r="V13" s="344" t="str">
        <f>payesh!N65</f>
        <v>1394/3/28</v>
      </c>
      <c r="W13" s="329">
        <f>payesh!N78</f>
        <v>0</v>
      </c>
      <c r="X13" s="329">
        <f>payesh!N79</f>
        <v>0</v>
      </c>
      <c r="Y13" s="329" t="str">
        <f>payesh!$N$83</f>
        <v>1394/02/31</v>
      </c>
      <c r="Z13" s="329">
        <f>payesh!$N$84</f>
        <v>0</v>
      </c>
      <c r="AA13" s="329">
        <f>payesh!N86</f>
        <v>190000000</v>
      </c>
      <c r="AB13" s="329">
        <f>payesh!N153</f>
        <v>0</v>
      </c>
      <c r="AC13" s="329">
        <f>payesh!N155</f>
        <v>0</v>
      </c>
      <c r="AD13" s="329">
        <f>payesh!N157</f>
        <v>0</v>
      </c>
      <c r="AE13" s="329">
        <f>payesh!N159</f>
        <v>0</v>
      </c>
      <c r="AF13" s="329">
        <f>payesh!N161</f>
        <v>0</v>
      </c>
      <c r="AG13" s="329">
        <f>payesh!N163</f>
        <v>0</v>
      </c>
      <c r="AH13" s="329">
        <f>payesh!N165</f>
        <v>0</v>
      </c>
      <c r="AI13" s="329">
        <f>payesh!N167</f>
        <v>0</v>
      </c>
      <c r="AJ13" s="329">
        <f>payesh!N169</f>
        <v>0</v>
      </c>
      <c r="AK13" s="332">
        <f>payesh!N171</f>
        <v>0</v>
      </c>
    </row>
    <row r="14" spans="2:38" ht="18.75" thickBot="1" x14ac:dyDescent="0.3">
      <c r="B14" s="333">
        <f>payesh!O7</f>
        <v>11</v>
      </c>
      <c r="C14" s="321" t="str">
        <f>payesh!O3</f>
        <v>کردستان</v>
      </c>
      <c r="D14" s="321" t="str">
        <f>payesh!O4</f>
        <v>قروه</v>
      </c>
      <c r="E14" s="321" t="str">
        <f>payesh!O5</f>
        <v>شیخ تقه</v>
      </c>
      <c r="F14" s="321" t="str">
        <f>payesh!O6</f>
        <v>نیاز</v>
      </c>
      <c r="G14" s="321" t="str">
        <f>payesh!O10</f>
        <v>کلینیک آوای مهر</v>
      </c>
      <c r="H14" s="321" t="str">
        <f>payesh!O13</f>
        <v>زهره سنگین ابادی</v>
      </c>
      <c r="I14" s="322">
        <f>payesh!O14</f>
        <v>9184278362</v>
      </c>
      <c r="J14" s="321" t="str">
        <f>payesh!O9</f>
        <v>حمیدرضا قصابی</v>
      </c>
      <c r="K14" s="321" t="str">
        <f>payesh!O18</f>
        <v>ت 6</v>
      </c>
      <c r="L14" s="321" t="str">
        <f>payesh!O8</f>
        <v>فعال</v>
      </c>
      <c r="M14" s="321">
        <f>payesh!O46</f>
        <v>26</v>
      </c>
      <c r="N14" s="322">
        <f>payesh!O17</f>
        <v>727906190</v>
      </c>
      <c r="O14" s="322">
        <f>payesh!O16</f>
        <v>0</v>
      </c>
      <c r="P14" s="321" t="str">
        <f>payesh!O19</f>
        <v>کیمیا قادری</v>
      </c>
      <c r="Q14" s="321" t="str">
        <f>payesh!O20</f>
        <v>مریم نوری</v>
      </c>
      <c r="R14" s="321" t="str">
        <f>payesh!O21</f>
        <v>ملیحه نوری</v>
      </c>
      <c r="S14" s="321">
        <f>payesh!$O$55</f>
        <v>0</v>
      </c>
      <c r="T14" s="343" t="str">
        <f>payesh!O64</f>
        <v>1393/12/2</v>
      </c>
      <c r="U14" s="321">
        <f>payesh!$O$56</f>
        <v>0</v>
      </c>
      <c r="V14" s="343" t="str">
        <f>payesh!O65</f>
        <v>94/3/28</v>
      </c>
      <c r="W14" s="321">
        <f>payesh!O78</f>
        <v>0</v>
      </c>
      <c r="X14" s="321">
        <f>payesh!O79</f>
        <v>0</v>
      </c>
      <c r="Y14" s="321" t="str">
        <f>payesh!$O$83</f>
        <v>1394/02/31</v>
      </c>
      <c r="Z14" s="321">
        <f>payesh!$O$84</f>
        <v>0</v>
      </c>
      <c r="AA14" s="321">
        <f>payesh!O86</f>
        <v>190000000</v>
      </c>
      <c r="AB14" s="321">
        <f>payesh!O153</f>
        <v>0</v>
      </c>
      <c r="AC14" s="321">
        <f>payesh!O155</f>
        <v>0</v>
      </c>
      <c r="AD14" s="321">
        <f>payesh!O157</f>
        <v>0</v>
      </c>
      <c r="AE14" s="321">
        <f>payesh!O159</f>
        <v>0</v>
      </c>
      <c r="AF14" s="321">
        <f>payesh!O161</f>
        <v>0</v>
      </c>
      <c r="AG14" s="321">
        <f>payesh!O163</f>
        <v>0</v>
      </c>
      <c r="AH14" s="321">
        <f>payesh!O165</f>
        <v>0</v>
      </c>
      <c r="AI14" s="321">
        <f>payesh!O167</f>
        <v>0</v>
      </c>
      <c r="AJ14" s="321">
        <f>payesh!O169</f>
        <v>0</v>
      </c>
      <c r="AK14" s="324">
        <f>payesh!O171</f>
        <v>0</v>
      </c>
    </row>
    <row r="15" spans="2:38" ht="18.75" thickBot="1" x14ac:dyDescent="0.3">
      <c r="B15" s="326">
        <f>payesh!P7</f>
        <v>12</v>
      </c>
      <c r="C15" s="329" t="str">
        <f>payesh!P3</f>
        <v>کردستان</v>
      </c>
      <c r="D15" s="329" t="str">
        <f>payesh!P4</f>
        <v>قروه</v>
      </c>
      <c r="E15" s="329" t="str">
        <f>payesh!P5</f>
        <v>شیخ تقه</v>
      </c>
      <c r="F15" s="329" t="str">
        <f>payesh!P6</f>
        <v>تلاش</v>
      </c>
      <c r="G15" s="329" t="str">
        <f>payesh!P10</f>
        <v>کلینیک آوای مهر</v>
      </c>
      <c r="H15" s="329" t="str">
        <f>payesh!P13</f>
        <v>زهره سنگین ابادی</v>
      </c>
      <c r="I15" s="330">
        <f>payesh!P14</f>
        <v>9184278362</v>
      </c>
      <c r="J15" s="329" t="str">
        <f>payesh!P9</f>
        <v>حمیدرضا قصابی</v>
      </c>
      <c r="K15" s="329" t="str">
        <f>payesh!P18</f>
        <v>ت 6</v>
      </c>
      <c r="L15" s="329" t="str">
        <f>payesh!P8</f>
        <v>فعال</v>
      </c>
      <c r="M15" s="329">
        <f>payesh!P46</f>
        <v>26</v>
      </c>
      <c r="N15" s="330">
        <f>payesh!P17</f>
        <v>727901090</v>
      </c>
      <c r="O15" s="330">
        <f>payesh!P16</f>
        <v>0</v>
      </c>
      <c r="P15" s="329" t="str">
        <f>payesh!P19</f>
        <v>زینب دهقانی</v>
      </c>
      <c r="Q15" s="329" t="str">
        <f>payesh!P20</f>
        <v>دنیا نوری</v>
      </c>
      <c r="R15" s="329" t="str">
        <f>payesh!P21</f>
        <v>شیوا سلیمی</v>
      </c>
      <c r="S15" s="329">
        <f>payesh!$P$55</f>
        <v>0</v>
      </c>
      <c r="T15" s="344" t="str">
        <f>payesh!P64</f>
        <v>1393/12/2</v>
      </c>
      <c r="U15" s="329">
        <f>payesh!$P$56</f>
        <v>0</v>
      </c>
      <c r="V15" s="344" t="str">
        <f>payesh!P65</f>
        <v>1394/3/28</v>
      </c>
      <c r="W15" s="329">
        <f>payesh!P78</f>
        <v>0</v>
      </c>
      <c r="X15" s="329">
        <f>payesh!P79</f>
        <v>0</v>
      </c>
      <c r="Y15" s="329" t="str">
        <f>payesh!$P$83</f>
        <v>1394/02/31</v>
      </c>
      <c r="Z15" s="329">
        <f>payesh!$P$84</f>
        <v>0</v>
      </c>
      <c r="AA15" s="329">
        <f>payesh!P86</f>
        <v>200000000</v>
      </c>
      <c r="AB15" s="329">
        <f>payesh!P153</f>
        <v>0</v>
      </c>
      <c r="AC15" s="329">
        <f>payesh!P155</f>
        <v>0</v>
      </c>
      <c r="AD15" s="329">
        <f>payesh!P157</f>
        <v>0</v>
      </c>
      <c r="AE15" s="329">
        <f>payesh!P159</f>
        <v>0</v>
      </c>
      <c r="AF15" s="329">
        <f>payesh!P161</f>
        <v>0</v>
      </c>
      <c r="AG15" s="329">
        <f>payesh!P163</f>
        <v>0</v>
      </c>
      <c r="AH15" s="329">
        <f>payesh!P165</f>
        <v>0</v>
      </c>
      <c r="AI15" s="329">
        <f>payesh!P167</f>
        <v>0</v>
      </c>
      <c r="AJ15" s="329">
        <f>payesh!P169</f>
        <v>0</v>
      </c>
      <c r="AK15" s="332">
        <f>payesh!P171</f>
        <v>0</v>
      </c>
    </row>
    <row r="16" spans="2:38" ht="18.75" thickBot="1" x14ac:dyDescent="0.3">
      <c r="B16" s="333">
        <f>payesh!Q7</f>
        <v>13</v>
      </c>
      <c r="C16" s="321" t="str">
        <f>payesh!Q3</f>
        <v>کردستان</v>
      </c>
      <c r="D16" s="321" t="str">
        <f>payesh!Q4</f>
        <v>قروه</v>
      </c>
      <c r="E16" s="321" t="str">
        <f>payesh!Q5</f>
        <v>کمال آباد</v>
      </c>
      <c r="F16" s="321" t="str">
        <f>payesh!Q6</f>
        <v>رز</v>
      </c>
      <c r="G16" s="321" t="str">
        <f>payesh!Q10</f>
        <v>کلینیک آوای مهر</v>
      </c>
      <c r="H16" s="321" t="str">
        <f>payesh!Q13</f>
        <v>زهره سنگین ابادی</v>
      </c>
      <c r="I16" s="322">
        <f>payesh!Q14</f>
        <v>9184278362</v>
      </c>
      <c r="J16" s="321" t="str">
        <f>payesh!Q9</f>
        <v>حمیدرضا قصابی</v>
      </c>
      <c r="K16" s="321" t="str">
        <f>payesh!Q18</f>
        <v>ت 6</v>
      </c>
      <c r="L16" s="321" t="str">
        <f>payesh!Q8</f>
        <v>فعال</v>
      </c>
      <c r="M16" s="321">
        <f>payesh!Q46</f>
        <v>25</v>
      </c>
      <c r="N16" s="322">
        <f>payesh!Q17</f>
        <v>730570877</v>
      </c>
      <c r="O16" s="322">
        <f>payesh!Q16</f>
        <v>0</v>
      </c>
      <c r="P16" s="321" t="str">
        <f>payesh!Q19</f>
        <v>ناهید الماسی</v>
      </c>
      <c r="Q16" s="321" t="str">
        <f>payesh!Q20</f>
        <v>فاطمه الله ویسیان</v>
      </c>
      <c r="R16" s="321" t="str">
        <f>payesh!Q21</f>
        <v>پریسا رحیمی</v>
      </c>
      <c r="S16" s="321">
        <f>payesh!$Q$55</f>
        <v>0</v>
      </c>
      <c r="T16" s="343" t="str">
        <f>payesh!Q64</f>
        <v>1393/12/6</v>
      </c>
      <c r="U16" s="321">
        <f>payesh!$Q$56</f>
        <v>0</v>
      </c>
      <c r="V16" s="343" t="str">
        <f>payesh!Q65</f>
        <v>1394/3/28</v>
      </c>
      <c r="W16" s="321">
        <f>payesh!Q78</f>
        <v>0</v>
      </c>
      <c r="X16" s="321">
        <f>payesh!Q79</f>
        <v>0</v>
      </c>
      <c r="Y16" s="321" t="str">
        <f>payesh!$Q$83</f>
        <v>1394/03/04</v>
      </c>
      <c r="Z16" s="321">
        <f>payesh!$Q$84</f>
        <v>0</v>
      </c>
      <c r="AA16" s="321">
        <f>payesh!Q86</f>
        <v>135000000</v>
      </c>
      <c r="AB16" s="321">
        <f>payesh!Q153</f>
        <v>0</v>
      </c>
      <c r="AC16" s="321">
        <f>payesh!Q155</f>
        <v>0</v>
      </c>
      <c r="AD16" s="321">
        <f>payesh!Q157</f>
        <v>0</v>
      </c>
      <c r="AE16" s="321">
        <f>payesh!Q159</f>
        <v>0</v>
      </c>
      <c r="AF16" s="321">
        <f>payesh!Q161</f>
        <v>0</v>
      </c>
      <c r="AG16" s="321">
        <f>payesh!Q163</f>
        <v>0</v>
      </c>
      <c r="AH16" s="321">
        <f>payesh!Q165</f>
        <v>0</v>
      </c>
      <c r="AI16" s="321">
        <f>payesh!Q167</f>
        <v>0</v>
      </c>
      <c r="AJ16" s="321">
        <f>payesh!Q169</f>
        <v>0</v>
      </c>
      <c r="AK16" s="324">
        <f>payesh!Q171</f>
        <v>0</v>
      </c>
    </row>
    <row r="17" spans="2:37" ht="18.75" thickBot="1" x14ac:dyDescent="0.3">
      <c r="B17" s="326">
        <f>payesh!R7</f>
        <v>14</v>
      </c>
      <c r="C17" s="329" t="str">
        <f>payesh!R3</f>
        <v>کردستان</v>
      </c>
      <c r="D17" s="329" t="str">
        <f>payesh!R4</f>
        <v>قروه</v>
      </c>
      <c r="E17" s="329" t="str">
        <f>payesh!R5</f>
        <v>چمقلو</v>
      </c>
      <c r="F17" s="329" t="str">
        <f>payesh!R6</f>
        <v>پارسا</v>
      </c>
      <c r="G17" s="329" t="str">
        <f>payesh!R10</f>
        <v>کلینیک آوای مهر</v>
      </c>
      <c r="H17" s="329" t="str">
        <f>payesh!R13</f>
        <v>سهیلا رحیمی</v>
      </c>
      <c r="I17" s="330">
        <f>payesh!R14</f>
        <v>9188720461</v>
      </c>
      <c r="J17" s="329" t="str">
        <f>payesh!R9</f>
        <v>حمیدرضا قصابی</v>
      </c>
      <c r="K17" s="329" t="str">
        <f>payesh!R18</f>
        <v>ت 6</v>
      </c>
      <c r="L17" s="329" t="str">
        <f>payesh!R8</f>
        <v>فعال</v>
      </c>
      <c r="M17" s="329">
        <f>payesh!R46</f>
        <v>2</v>
      </c>
      <c r="N17" s="330">
        <f>payesh!R17</f>
        <v>728510197</v>
      </c>
      <c r="O17" s="330">
        <f>payesh!R16</f>
        <v>0</v>
      </c>
      <c r="P17" s="329" t="str">
        <f>payesh!R19</f>
        <v>سودابه فلاحی</v>
      </c>
      <c r="Q17" s="329" t="str">
        <f>payesh!R20</f>
        <v>سعیده معتمدی</v>
      </c>
      <c r="R17" s="329" t="str">
        <f>payesh!R21</f>
        <v>نسرین سلطانی</v>
      </c>
      <c r="S17" s="329">
        <f>payesh!$R$55</f>
        <v>0</v>
      </c>
      <c r="T17" s="344" t="str">
        <f>payesh!R64</f>
        <v>1393/12/6</v>
      </c>
      <c r="U17" s="329">
        <f>payesh!$R$56</f>
        <v>0</v>
      </c>
      <c r="V17" s="344" t="str">
        <f>payesh!R65</f>
        <v>1394/3/28</v>
      </c>
      <c r="W17" s="329">
        <f>payesh!R78</f>
        <v>0</v>
      </c>
      <c r="X17" s="329">
        <f>payesh!R79</f>
        <v>0</v>
      </c>
      <c r="Y17" s="329" t="str">
        <f>payesh!$R$83</f>
        <v>1394/03/04</v>
      </c>
      <c r="Z17" s="329">
        <f>payesh!$R$84</f>
        <v>0</v>
      </c>
      <c r="AA17" s="329">
        <f>payesh!R86</f>
        <v>190000000</v>
      </c>
      <c r="AB17" s="329">
        <f>payesh!R153</f>
        <v>0</v>
      </c>
      <c r="AC17" s="329">
        <f>payesh!R155</f>
        <v>0</v>
      </c>
      <c r="AD17" s="329">
        <f>payesh!R157</f>
        <v>0</v>
      </c>
      <c r="AE17" s="329">
        <f>payesh!R159</f>
        <v>0</v>
      </c>
      <c r="AF17" s="329">
        <f>payesh!R161</f>
        <v>0</v>
      </c>
      <c r="AG17" s="329">
        <f>payesh!R163</f>
        <v>0</v>
      </c>
      <c r="AH17" s="329">
        <f>payesh!R165</f>
        <v>0</v>
      </c>
      <c r="AI17" s="329">
        <f>payesh!R167</f>
        <v>0</v>
      </c>
      <c r="AJ17" s="329">
        <f>payesh!R169</f>
        <v>0</v>
      </c>
      <c r="AK17" s="332">
        <f>payesh!R171</f>
        <v>0</v>
      </c>
    </row>
    <row r="18" spans="2:37" ht="18.75" thickBot="1" x14ac:dyDescent="0.3">
      <c r="B18" s="333">
        <f>payesh!S7</f>
        <v>15</v>
      </c>
      <c r="C18" s="321" t="str">
        <f>payesh!S3</f>
        <v>کردستان</v>
      </c>
      <c r="D18" s="321" t="str">
        <f>payesh!S4</f>
        <v>قروه</v>
      </c>
      <c r="E18" s="321" t="str">
        <f>payesh!S5</f>
        <v>یالغوز آغاج</v>
      </c>
      <c r="F18" s="321" t="str">
        <f>payesh!S6</f>
        <v>یاسمن</v>
      </c>
      <c r="G18" s="321" t="str">
        <f>payesh!S10</f>
        <v>کلینیک آوای مهر</v>
      </c>
      <c r="H18" s="321" t="str">
        <f>payesh!S13</f>
        <v>سهیلا رحیمی</v>
      </c>
      <c r="I18" s="322">
        <f>payesh!S14</f>
        <v>9188720461</v>
      </c>
      <c r="J18" s="321" t="str">
        <f>payesh!S9</f>
        <v>حمیدرضا قصابی</v>
      </c>
      <c r="K18" s="321" t="str">
        <f>payesh!S18</f>
        <v>ت 6</v>
      </c>
      <c r="L18" s="321" t="str">
        <f>payesh!S8</f>
        <v>فعال</v>
      </c>
      <c r="M18" s="321">
        <f>payesh!S46</f>
        <v>20</v>
      </c>
      <c r="N18" s="322">
        <f>payesh!S17</f>
        <v>730448600</v>
      </c>
      <c r="O18" s="322">
        <f>payesh!S16</f>
        <v>0</v>
      </c>
      <c r="P18" s="321" t="str">
        <f>payesh!S19</f>
        <v>ناهیده فرازی</v>
      </c>
      <c r="Q18" s="321" t="str">
        <f>payesh!S20</f>
        <v>فاطمه خالدیان</v>
      </c>
      <c r="R18" s="321" t="str">
        <f>payesh!S21</f>
        <v>مریم سعیدی</v>
      </c>
      <c r="S18" s="321">
        <f>payesh!$S$55</f>
        <v>0</v>
      </c>
      <c r="T18" s="343" t="str">
        <f>payesh!S64</f>
        <v>1393/12/6</v>
      </c>
      <c r="U18" s="321">
        <f>payesh!$S$56</f>
        <v>0</v>
      </c>
      <c r="V18" s="343" t="str">
        <f>payesh!S65</f>
        <v>1394/3/28</v>
      </c>
      <c r="W18" s="321">
        <f>payesh!S78</f>
        <v>0</v>
      </c>
      <c r="X18" s="321">
        <f>payesh!S79</f>
        <v>0</v>
      </c>
      <c r="Y18" s="321" t="str">
        <f>payesh!$S$83</f>
        <v>1394/02/13</v>
      </c>
      <c r="Z18" s="321">
        <f>payesh!$S$84</f>
        <v>0</v>
      </c>
      <c r="AA18" s="321">
        <f>payesh!S86</f>
        <v>200000000</v>
      </c>
      <c r="AB18" s="321">
        <f>payesh!S153</f>
        <v>0</v>
      </c>
      <c r="AC18" s="321">
        <f>payesh!S155</f>
        <v>0</v>
      </c>
      <c r="AD18" s="321">
        <f>payesh!S157</f>
        <v>0</v>
      </c>
      <c r="AE18" s="321">
        <f>payesh!S159</f>
        <v>0</v>
      </c>
      <c r="AF18" s="321">
        <f>payesh!S161</f>
        <v>0</v>
      </c>
      <c r="AG18" s="321">
        <f>payesh!S163</f>
        <v>0</v>
      </c>
      <c r="AH18" s="321">
        <f>payesh!S165</f>
        <v>0</v>
      </c>
      <c r="AI18" s="321">
        <f>payesh!S167</f>
        <v>0</v>
      </c>
      <c r="AJ18" s="321">
        <f>payesh!S169</f>
        <v>0</v>
      </c>
      <c r="AK18" s="324">
        <f>payesh!S171</f>
        <v>0</v>
      </c>
    </row>
    <row r="19" spans="2:37" ht="18.75" thickBot="1" x14ac:dyDescent="0.3">
      <c r="B19" s="326">
        <f>payesh!T7</f>
        <v>16</v>
      </c>
      <c r="C19" s="329" t="str">
        <f>payesh!T3</f>
        <v>کردستان</v>
      </c>
      <c r="D19" s="329" t="str">
        <f>payesh!T4</f>
        <v>قروه</v>
      </c>
      <c r="E19" s="329" t="str">
        <f>payesh!T5</f>
        <v>یالغوز آغاج</v>
      </c>
      <c r="F19" s="329" t="str">
        <f>payesh!T6</f>
        <v xml:space="preserve">فرشته </v>
      </c>
      <c r="G19" s="329" t="str">
        <f>payesh!T10</f>
        <v>کلینیک آوای مهر</v>
      </c>
      <c r="H19" s="329" t="str">
        <f>payesh!T13</f>
        <v>سهیلا رحیمی</v>
      </c>
      <c r="I19" s="330">
        <f>payesh!T14</f>
        <v>9188720461</v>
      </c>
      <c r="J19" s="329" t="str">
        <f>payesh!T9</f>
        <v>حمیدرضا قصابی</v>
      </c>
      <c r="K19" s="329" t="str">
        <f>payesh!T18</f>
        <v>ت 6</v>
      </c>
      <c r="L19" s="329" t="str">
        <f>payesh!T8</f>
        <v>فعال</v>
      </c>
      <c r="M19" s="329">
        <f>payesh!T46</f>
        <v>20</v>
      </c>
      <c r="N19" s="330">
        <f>payesh!T17</f>
        <v>730662055</v>
      </c>
      <c r="O19" s="330">
        <f>payesh!T16</f>
        <v>0</v>
      </c>
      <c r="P19" s="329" t="str">
        <f>payesh!T19</f>
        <v>میترا قادری</v>
      </c>
      <c r="Q19" s="329" t="str">
        <f>payesh!T20</f>
        <v>فرشته کریمی</v>
      </c>
      <c r="R19" s="329" t="str">
        <f>payesh!T21</f>
        <v>آزیتا کریمی</v>
      </c>
      <c r="S19" s="329">
        <f>payesh!$T$55</f>
        <v>0</v>
      </c>
      <c r="T19" s="344" t="str">
        <f>payesh!T64</f>
        <v>1393/12/6</v>
      </c>
      <c r="U19" s="329">
        <f>payesh!$T$56</f>
        <v>0</v>
      </c>
      <c r="V19" s="344" t="str">
        <f>payesh!T65</f>
        <v>1394/3/28</v>
      </c>
      <c r="W19" s="329">
        <f>payesh!T78</f>
        <v>0</v>
      </c>
      <c r="X19" s="329">
        <f>payesh!T79</f>
        <v>0</v>
      </c>
      <c r="Y19" s="329" t="str">
        <f>payesh!$T$83</f>
        <v>1394/02/20</v>
      </c>
      <c r="Z19" s="329">
        <f>payesh!$T$84</f>
        <v>0</v>
      </c>
      <c r="AA19" s="329">
        <f>payesh!T86</f>
        <v>190000000</v>
      </c>
      <c r="AB19" s="329">
        <f>payesh!T153</f>
        <v>0</v>
      </c>
      <c r="AC19" s="329">
        <f>payesh!T155</f>
        <v>0</v>
      </c>
      <c r="AD19" s="329">
        <f>payesh!T157</f>
        <v>0</v>
      </c>
      <c r="AE19" s="329">
        <f>payesh!T159</f>
        <v>0</v>
      </c>
      <c r="AF19" s="329">
        <f>payesh!T161</f>
        <v>0</v>
      </c>
      <c r="AG19" s="329">
        <f>payesh!T163</f>
        <v>0</v>
      </c>
      <c r="AH19" s="329">
        <f>payesh!T165</f>
        <v>0</v>
      </c>
      <c r="AI19" s="329">
        <f>payesh!T167</f>
        <v>0</v>
      </c>
      <c r="AJ19" s="329">
        <f>payesh!T169</f>
        <v>0</v>
      </c>
      <c r="AK19" s="332">
        <f>payesh!T171</f>
        <v>0</v>
      </c>
    </row>
    <row r="20" spans="2:37" ht="18.75" thickBot="1" x14ac:dyDescent="0.3">
      <c r="B20" s="333">
        <f>payesh!U7</f>
        <v>17</v>
      </c>
      <c r="C20" s="321" t="str">
        <f>payesh!U3</f>
        <v>کردستان</v>
      </c>
      <c r="D20" s="321" t="str">
        <f>payesh!U4</f>
        <v>قروه</v>
      </c>
      <c r="E20" s="321" t="str">
        <f>payesh!U5</f>
        <v>یالغوز آغاج</v>
      </c>
      <c r="F20" s="321" t="str">
        <f>payesh!U6</f>
        <v>دیانا</v>
      </c>
      <c r="G20" s="321" t="str">
        <f>payesh!U10</f>
        <v>کلینیک آوای مهر</v>
      </c>
      <c r="H20" s="321" t="str">
        <f>payesh!U13</f>
        <v>زهره سنگین ابادی</v>
      </c>
      <c r="I20" s="322">
        <f>payesh!U14</f>
        <v>9184278362</v>
      </c>
      <c r="J20" s="321" t="str">
        <f>payesh!U9</f>
        <v>حمیدرضا قصابی</v>
      </c>
      <c r="K20" s="321" t="str">
        <f>payesh!U18</f>
        <v>ت 6</v>
      </c>
      <c r="L20" s="321" t="str">
        <f>payesh!U8</f>
        <v>فعال</v>
      </c>
      <c r="M20" s="321">
        <f>payesh!U46</f>
        <v>20</v>
      </c>
      <c r="N20" s="322">
        <f>payesh!U17</f>
        <v>73121335</v>
      </c>
      <c r="O20" s="322">
        <f>payesh!U16</f>
        <v>0</v>
      </c>
      <c r="P20" s="321" t="str">
        <f>payesh!U19</f>
        <v>سمیه خالدیان</v>
      </c>
      <c r="Q20" s="321" t="str">
        <f>payesh!U20</f>
        <v>گلنار کاوسی</v>
      </c>
      <c r="R20" s="321" t="str">
        <f>payesh!U21</f>
        <v>نرگس خالدیان</v>
      </c>
      <c r="S20" s="321">
        <f>payesh!$U$55</f>
        <v>0</v>
      </c>
      <c r="T20" s="343" t="str">
        <f>payesh!U64</f>
        <v>1394/3/28</v>
      </c>
      <c r="U20" s="321">
        <f>payesh!$U$56</f>
        <v>0</v>
      </c>
      <c r="V20" s="343" t="str">
        <f>payesh!U65</f>
        <v>1394/3/28</v>
      </c>
      <c r="W20" s="321">
        <f>payesh!U78</f>
        <v>0</v>
      </c>
      <c r="X20" s="321">
        <f>payesh!U79</f>
        <v>0</v>
      </c>
      <c r="Y20" s="321" t="str">
        <f>payesh!$U$83</f>
        <v>1394/02/20</v>
      </c>
      <c r="Z20" s="321">
        <f>payesh!$U$84</f>
        <v>0</v>
      </c>
      <c r="AA20" s="321">
        <f>payesh!U86</f>
        <v>225000000</v>
      </c>
      <c r="AB20" s="321">
        <f>payesh!U153</f>
        <v>0</v>
      </c>
      <c r="AC20" s="321">
        <f>payesh!U155</f>
        <v>0</v>
      </c>
      <c r="AD20" s="321">
        <f>payesh!U157</f>
        <v>0</v>
      </c>
      <c r="AE20" s="321">
        <f>payesh!U159</f>
        <v>0</v>
      </c>
      <c r="AF20" s="321">
        <f>payesh!U161</f>
        <v>0</v>
      </c>
      <c r="AG20" s="321">
        <f>payesh!U163</f>
        <v>0</v>
      </c>
      <c r="AH20" s="321">
        <f>payesh!U165</f>
        <v>0</v>
      </c>
      <c r="AI20" s="321">
        <f>payesh!U167</f>
        <v>0</v>
      </c>
      <c r="AJ20" s="321">
        <f>payesh!U169</f>
        <v>0</v>
      </c>
      <c r="AK20" s="324">
        <f>payesh!U171</f>
        <v>0</v>
      </c>
    </row>
    <row r="21" spans="2:37" ht="18.75" thickBot="1" x14ac:dyDescent="0.3">
      <c r="B21" s="326">
        <f>payesh!V7</f>
        <v>18</v>
      </c>
      <c r="C21" s="329" t="str">
        <f>payesh!V3</f>
        <v>کردستان</v>
      </c>
      <c r="D21" s="329" t="str">
        <f>payesh!V4</f>
        <v>قروه</v>
      </c>
      <c r="E21" s="329" t="str">
        <f>payesh!V5</f>
        <v>یالغوز آغاج</v>
      </c>
      <c r="F21" s="329" t="str">
        <f>payesh!V6</f>
        <v>یاس</v>
      </c>
      <c r="G21" s="329" t="str">
        <f>payesh!V10</f>
        <v>کلینیک آوای مهر</v>
      </c>
      <c r="H21" s="329" t="str">
        <f>payesh!V13</f>
        <v>زهره سنگین ابادی</v>
      </c>
      <c r="I21" s="330">
        <f>payesh!V14</f>
        <v>9184278362</v>
      </c>
      <c r="J21" s="329" t="str">
        <f>payesh!V9</f>
        <v>حمیدرضا قصابی</v>
      </c>
      <c r="K21" s="329" t="str">
        <f>payesh!V18</f>
        <v>ت 6</v>
      </c>
      <c r="L21" s="329" t="str">
        <f>payesh!V8</f>
        <v>فعال</v>
      </c>
      <c r="M21" s="329">
        <f>payesh!V46</f>
        <v>20</v>
      </c>
      <c r="N21" s="330">
        <f>payesh!V17</f>
        <v>731200259</v>
      </c>
      <c r="O21" s="330">
        <f>payesh!V16</f>
        <v>0</v>
      </c>
      <c r="P21" s="329" t="str">
        <f>payesh!V19</f>
        <v>ویدا ناصرآبادی</v>
      </c>
      <c r="Q21" s="329" t="str">
        <f>payesh!V20</f>
        <v>فریبا غفوری</v>
      </c>
      <c r="R21" s="329" t="str">
        <f>payesh!V21</f>
        <v>آفاق رحیمی</v>
      </c>
      <c r="S21" s="329">
        <f>payesh!$V$55</f>
        <v>0</v>
      </c>
      <c r="T21" s="344" t="str">
        <f>payesh!V64</f>
        <v>1393/12/6</v>
      </c>
      <c r="U21" s="329">
        <f>payesh!$V$56</f>
        <v>0</v>
      </c>
      <c r="V21" s="344" t="str">
        <f>payesh!V65</f>
        <v>1394/3/28</v>
      </c>
      <c r="W21" s="329">
        <f>payesh!V78</f>
        <v>0</v>
      </c>
      <c r="X21" s="329">
        <f>payesh!V79</f>
        <v>0</v>
      </c>
      <c r="Y21" s="329" t="str">
        <f>payesh!$V$83</f>
        <v>1394/02/20</v>
      </c>
      <c r="Z21" s="329">
        <f>payesh!$V$84</f>
        <v>0</v>
      </c>
      <c r="AA21" s="329">
        <f>payesh!V86</f>
        <v>185000000</v>
      </c>
      <c r="AB21" s="329">
        <f>payesh!V153</f>
        <v>0</v>
      </c>
      <c r="AC21" s="329">
        <f>payesh!V155</f>
        <v>0</v>
      </c>
      <c r="AD21" s="329">
        <f>payesh!V157</f>
        <v>0</v>
      </c>
      <c r="AE21" s="329">
        <f>payesh!V159</f>
        <v>0</v>
      </c>
      <c r="AF21" s="329">
        <f>payesh!V161</f>
        <v>0</v>
      </c>
      <c r="AG21" s="329">
        <f>payesh!V163</f>
        <v>0</v>
      </c>
      <c r="AH21" s="329">
        <f>payesh!V165</f>
        <v>0</v>
      </c>
      <c r="AI21" s="329">
        <f>payesh!V167</f>
        <v>0</v>
      </c>
      <c r="AJ21" s="329">
        <f>payesh!V169</f>
        <v>0</v>
      </c>
      <c r="AK21" s="332">
        <f>payesh!V171</f>
        <v>0</v>
      </c>
    </row>
    <row r="22" spans="2:37" ht="18.75" thickBot="1" x14ac:dyDescent="0.3">
      <c r="B22" s="333">
        <f>payesh!W7</f>
        <v>19</v>
      </c>
      <c r="C22" s="321" t="str">
        <f>payesh!X3</f>
        <v>کردستان</v>
      </c>
      <c r="D22" s="321" t="str">
        <f>payesh!W4</f>
        <v>قروه</v>
      </c>
      <c r="E22" s="321" t="str">
        <f>payesh!W5</f>
        <v>چمقلو</v>
      </c>
      <c r="F22" s="321" t="str">
        <f>payesh!W6</f>
        <v>نجیب</v>
      </c>
      <c r="G22" s="321" t="str">
        <f>payesh!W10</f>
        <v>کلینیک آوای مهر</v>
      </c>
      <c r="H22" s="321" t="str">
        <f>payesh!W13</f>
        <v>مینو عزیزی</v>
      </c>
      <c r="I22" s="322">
        <f>payesh!W14</f>
        <v>9361435574</v>
      </c>
      <c r="J22" s="321" t="str">
        <f>payesh!W9</f>
        <v>حمیدرضا قصابی</v>
      </c>
      <c r="K22" s="321" t="str">
        <f>payesh!W18</f>
        <v>ت 6</v>
      </c>
      <c r="L22" s="321" t="str">
        <f>payesh!W8</f>
        <v>فعال</v>
      </c>
      <c r="M22" s="321">
        <f>payesh!W46</f>
        <v>2</v>
      </c>
      <c r="N22" s="322">
        <f>payesh!W17</f>
        <v>728511872</v>
      </c>
      <c r="O22" s="322">
        <f>payesh!W16</f>
        <v>0</v>
      </c>
      <c r="P22" s="321" t="str">
        <f>payesh!W19</f>
        <v>جیران رمضانی</v>
      </c>
      <c r="Q22" s="321" t="str">
        <f>payesh!W20</f>
        <v>مریم فلاحی</v>
      </c>
      <c r="R22" s="321" t="str">
        <f>payesh!W21</f>
        <v>زهرا خسروی</v>
      </c>
      <c r="S22" s="321">
        <f>payesh!$W$55</f>
        <v>0</v>
      </c>
      <c r="T22" s="343" t="str">
        <f>payesh!W64</f>
        <v>1393/12/6</v>
      </c>
      <c r="U22" s="321">
        <f>payesh!$W$56</f>
        <v>0</v>
      </c>
      <c r="V22" s="343" t="str">
        <f>payesh!W65</f>
        <v>1394/3/28</v>
      </c>
      <c r="W22" s="321">
        <f>payesh!W78</f>
        <v>0</v>
      </c>
      <c r="X22" s="321">
        <f>payesh!W79</f>
        <v>0</v>
      </c>
      <c r="Y22" s="321" t="str">
        <f>payesh!$W$83</f>
        <v>1394/03/04</v>
      </c>
      <c r="Z22" s="321">
        <f>payesh!$W$84</f>
        <v>0</v>
      </c>
      <c r="AA22" s="321">
        <f>payesh!W86</f>
        <v>225000000</v>
      </c>
      <c r="AB22" s="321">
        <f>payesh!W153</f>
        <v>0</v>
      </c>
      <c r="AC22" s="321">
        <f>payesh!W155</f>
        <v>0</v>
      </c>
      <c r="AD22" s="321">
        <f>payesh!W157</f>
        <v>0</v>
      </c>
      <c r="AE22" s="321">
        <f>payesh!W159</f>
        <v>0</v>
      </c>
      <c r="AF22" s="321">
        <f>payesh!W161</f>
        <v>0</v>
      </c>
      <c r="AG22" s="321">
        <f>payesh!W163</f>
        <v>0</v>
      </c>
      <c r="AH22" s="321">
        <f>payesh!W165</f>
        <v>0</v>
      </c>
      <c r="AI22" s="321">
        <f>payesh!W167</f>
        <v>0</v>
      </c>
      <c r="AJ22" s="321">
        <f>payesh!W169</f>
        <v>0</v>
      </c>
      <c r="AK22" s="324">
        <f>payesh!W171</f>
        <v>0</v>
      </c>
    </row>
    <row r="23" spans="2:37" ht="18.75" thickBot="1" x14ac:dyDescent="0.3">
      <c r="B23" s="326">
        <f>payesh!X7</f>
        <v>20</v>
      </c>
      <c r="C23" s="329" t="str">
        <f>payesh!X3</f>
        <v>کردستان</v>
      </c>
      <c r="D23" s="329" t="str">
        <f>payesh!X4</f>
        <v>قروه</v>
      </c>
      <c r="E23" s="329" t="str">
        <f>payesh!X5</f>
        <v>یالغوز آغاج</v>
      </c>
      <c r="F23" s="329" t="str">
        <f>payesh!X6</f>
        <v>شبنم</v>
      </c>
      <c r="G23" s="329" t="str">
        <f>payesh!X10</f>
        <v>کلینیک آوای مهر</v>
      </c>
      <c r="H23" s="329" t="str">
        <f>payesh!X13</f>
        <v>مینو عزیزی</v>
      </c>
      <c r="I23" s="330">
        <f>payesh!X14</f>
        <v>9361435574</v>
      </c>
      <c r="J23" s="329" t="str">
        <f>payesh!X9</f>
        <v>حمیدرضا قصابی</v>
      </c>
      <c r="K23" s="329" t="str">
        <f>payesh!X18</f>
        <v>ت 6</v>
      </c>
      <c r="L23" s="329" t="str">
        <f>payesh!X8</f>
        <v>فعال</v>
      </c>
      <c r="M23" s="329">
        <f>payesh!X46</f>
        <v>20</v>
      </c>
      <c r="N23" s="330">
        <f>payesh!X17</f>
        <v>731189868</v>
      </c>
      <c r="O23" s="330">
        <f>payesh!X16</f>
        <v>0</v>
      </c>
      <c r="P23" s="329" t="str">
        <f>payesh!X19</f>
        <v>سکینه راهنما فر</v>
      </c>
      <c r="Q23" s="329" t="str">
        <f>payesh!X20</f>
        <v>روناک کریمی</v>
      </c>
      <c r="R23" s="329" t="str">
        <f>payesh!X21</f>
        <v>مهین سلطانی</v>
      </c>
      <c r="S23" s="329">
        <f>payesh!$X$55</f>
        <v>0</v>
      </c>
      <c r="T23" s="344" t="str">
        <f>payesh!X64</f>
        <v>1393/12/6</v>
      </c>
      <c r="U23" s="329">
        <f>payesh!$X$56</f>
        <v>0</v>
      </c>
      <c r="V23" s="344" t="str">
        <f>payesh!X65</f>
        <v>250000</v>
      </c>
      <c r="W23" s="329">
        <f>payesh!X78</f>
        <v>0</v>
      </c>
      <c r="X23" s="329">
        <f>payesh!X79</f>
        <v>0</v>
      </c>
      <c r="Y23" s="329" t="str">
        <f>payesh!$X$83</f>
        <v>1394/03/26</v>
      </c>
      <c r="Z23" s="329">
        <f>payesh!$X$84</f>
        <v>0</v>
      </c>
      <c r="AA23" s="329">
        <f>payesh!X86</f>
        <v>230000000</v>
      </c>
      <c r="AB23" s="329">
        <f>payesh!X153</f>
        <v>0</v>
      </c>
      <c r="AC23" s="329">
        <f>payesh!X155</f>
        <v>0</v>
      </c>
      <c r="AD23" s="329">
        <f>payesh!X157</f>
        <v>0</v>
      </c>
      <c r="AE23" s="329">
        <f>payesh!X159</f>
        <v>0</v>
      </c>
      <c r="AF23" s="329">
        <f>payesh!X161</f>
        <v>0</v>
      </c>
      <c r="AG23" s="329">
        <f>payesh!X163</f>
        <v>0</v>
      </c>
      <c r="AH23" s="329">
        <f>payesh!X165</f>
        <v>0</v>
      </c>
      <c r="AI23" s="329">
        <f>payesh!X167</f>
        <v>0</v>
      </c>
      <c r="AJ23" s="329">
        <f>payesh!X169</f>
        <v>0</v>
      </c>
      <c r="AK23" s="332">
        <f>payesh!X171</f>
        <v>0</v>
      </c>
    </row>
    <row r="24" spans="2:37" ht="18.75" thickBot="1" x14ac:dyDescent="0.3">
      <c r="B24" s="333">
        <f>payesh!Y7</f>
        <v>21</v>
      </c>
      <c r="C24" s="321" t="str">
        <f>payesh!Y3</f>
        <v>کردستان</v>
      </c>
      <c r="D24" s="321" t="str">
        <f>payesh!Y4</f>
        <v>قروه</v>
      </c>
      <c r="E24" s="321" t="str">
        <f>payesh!Y5</f>
        <v>یالغوز آغاج</v>
      </c>
      <c r="F24" s="321" t="str">
        <f>payesh!Y6</f>
        <v>ماهان</v>
      </c>
      <c r="G24" s="321" t="str">
        <f>payesh!Y10</f>
        <v>کلینیک آوای مهر</v>
      </c>
      <c r="H24" s="321" t="str">
        <f>payesh!Y13</f>
        <v>مینو عزیزی</v>
      </c>
      <c r="I24" s="322">
        <f>payesh!Y14</f>
        <v>9361435574</v>
      </c>
      <c r="J24" s="321" t="str">
        <f>payesh!Y9</f>
        <v>حمیدرضا قصابی</v>
      </c>
      <c r="K24" s="321" t="str">
        <f>payesh!Y18</f>
        <v>ت 6</v>
      </c>
      <c r="L24" s="321" t="str">
        <f>payesh!Y8</f>
        <v>فعال</v>
      </c>
      <c r="M24" s="321">
        <f>payesh!Y46</f>
        <v>20</v>
      </c>
      <c r="N24" s="322">
        <f>payesh!Y17</f>
        <v>731166114</v>
      </c>
      <c r="O24" s="322">
        <f>payesh!Y16</f>
        <v>0</v>
      </c>
      <c r="P24" s="321" t="str">
        <f>payesh!Y19</f>
        <v>سرگل کریمی</v>
      </c>
      <c r="Q24" s="321" t="str">
        <f>payesh!Y20</f>
        <v>سمیرا سوار</v>
      </c>
      <c r="R24" s="321" t="str">
        <f>payesh!Y21</f>
        <v>شیما کریمی</v>
      </c>
      <c r="S24" s="321">
        <f>payesh!$Y$55</f>
        <v>0</v>
      </c>
      <c r="T24" s="343" t="str">
        <f>payesh!Y64</f>
        <v>1393/12/6</v>
      </c>
      <c r="U24" s="321">
        <f>payesh!$Y$56</f>
        <v>0</v>
      </c>
      <c r="V24" s="343" t="str">
        <f>payesh!Y65</f>
        <v>1394/3/28</v>
      </c>
      <c r="W24" s="321">
        <f>payesh!Y78</f>
        <v>0</v>
      </c>
      <c r="X24" s="321">
        <f>payesh!Y79</f>
        <v>0</v>
      </c>
      <c r="Y24" s="321" t="str">
        <f>payesh!$Y$83</f>
        <v>1394/03/26</v>
      </c>
      <c r="Z24" s="321">
        <f>payesh!$Y$84</f>
        <v>0</v>
      </c>
      <c r="AA24" s="321">
        <f>payesh!Y86</f>
        <v>190000000</v>
      </c>
      <c r="AB24" s="321">
        <f>payesh!Y153</f>
        <v>0</v>
      </c>
      <c r="AC24" s="321">
        <f>payesh!Y155</f>
        <v>0</v>
      </c>
      <c r="AD24" s="321">
        <f>payesh!Y157</f>
        <v>0</v>
      </c>
      <c r="AE24" s="321">
        <f>payesh!Y159</f>
        <v>0</v>
      </c>
      <c r="AF24" s="321">
        <f>payesh!Y161</f>
        <v>0</v>
      </c>
      <c r="AG24" s="321">
        <f>payesh!Y163</f>
        <v>0</v>
      </c>
      <c r="AH24" s="321">
        <f>payesh!Y165</f>
        <v>0</v>
      </c>
      <c r="AI24" s="321">
        <f>payesh!Y167</f>
        <v>0</v>
      </c>
      <c r="AJ24" s="321">
        <f>payesh!Y169</f>
        <v>0</v>
      </c>
      <c r="AK24" s="324">
        <f>payesh!Y171</f>
        <v>0</v>
      </c>
    </row>
    <row r="25" spans="2:37" ht="18.75" thickBot="1" x14ac:dyDescent="0.3">
      <c r="B25" s="326">
        <f>payesh!Z7</f>
        <v>22</v>
      </c>
      <c r="C25" s="329" t="str">
        <f>payesh!Z3</f>
        <v>کردستان</v>
      </c>
      <c r="D25" s="329" t="str">
        <f>payesh!Z4</f>
        <v>قروه</v>
      </c>
      <c r="E25" s="329" t="str">
        <f>payesh!Z5</f>
        <v>یالغوز آغاج</v>
      </c>
      <c r="F25" s="329" t="str">
        <f>payesh!Z6</f>
        <v>ترنم</v>
      </c>
      <c r="G25" s="329" t="str">
        <f>payesh!Z10</f>
        <v>کلینیک آوای مهر</v>
      </c>
      <c r="H25" s="329" t="str">
        <f>payesh!Z13</f>
        <v>مینو عزیزی</v>
      </c>
      <c r="I25" s="330">
        <f>payesh!Z14</f>
        <v>9361435574</v>
      </c>
      <c r="J25" s="329" t="str">
        <f>payesh!Z9</f>
        <v>حمیدرضا قصابی</v>
      </c>
      <c r="K25" s="329" t="str">
        <f>payesh!Z18</f>
        <v>ت 6</v>
      </c>
      <c r="L25" s="329" t="str">
        <f>payesh!Z8</f>
        <v>فعال</v>
      </c>
      <c r="M25" s="329">
        <f>payesh!Z46</f>
        <v>20</v>
      </c>
      <c r="N25" s="330">
        <f>payesh!Z17</f>
        <v>731168281</v>
      </c>
      <c r="O25" s="330">
        <f>payesh!Z16</f>
        <v>0</v>
      </c>
      <c r="P25" s="329" t="str">
        <f>payesh!Z19</f>
        <v>شمسی کریمی</v>
      </c>
      <c r="Q25" s="329" t="str">
        <f>payesh!Z20</f>
        <v>سمیرا کریمی</v>
      </c>
      <c r="R25" s="329" t="str">
        <f>payesh!Z21</f>
        <v>پرشنگ کریمی</v>
      </c>
      <c r="S25" s="329">
        <f>payesh!$Z$55</f>
        <v>0</v>
      </c>
      <c r="T25" s="344" t="str">
        <f>payesh!Z64</f>
        <v>1393/12/6</v>
      </c>
      <c r="U25" s="329">
        <f>payesh!$Z$56</f>
        <v>0</v>
      </c>
      <c r="V25" s="344" t="str">
        <f>payesh!Z65</f>
        <v>1394/3/28</v>
      </c>
      <c r="W25" s="329">
        <f>payesh!Z78</f>
        <v>0</v>
      </c>
      <c r="X25" s="329">
        <f>payesh!Z79</f>
        <v>0</v>
      </c>
      <c r="Y25" s="329" t="str">
        <f>payesh!$Z$83</f>
        <v>1394/02/20</v>
      </c>
      <c r="Z25" s="329">
        <f>payesh!$Z$84</f>
        <v>0</v>
      </c>
      <c r="AA25" s="329">
        <f>payesh!Z86</f>
        <v>245000000</v>
      </c>
      <c r="AB25" s="329">
        <f>payesh!Z153</f>
        <v>0</v>
      </c>
      <c r="AC25" s="329">
        <f>payesh!Z155</f>
        <v>0</v>
      </c>
      <c r="AD25" s="329">
        <f>payesh!Z157</f>
        <v>0</v>
      </c>
      <c r="AE25" s="329">
        <f>payesh!Z159</f>
        <v>0</v>
      </c>
      <c r="AF25" s="329">
        <f>payesh!Z161</f>
        <v>0</v>
      </c>
      <c r="AG25" s="329">
        <f>payesh!Z163</f>
        <v>0</v>
      </c>
      <c r="AH25" s="329">
        <f>payesh!Z165</f>
        <v>0</v>
      </c>
      <c r="AI25" s="329">
        <f>payesh!Z167</f>
        <v>0</v>
      </c>
      <c r="AJ25" s="329">
        <f>payesh!Z169</f>
        <v>0</v>
      </c>
      <c r="AK25" s="332">
        <f>payesh!Z171</f>
        <v>0</v>
      </c>
    </row>
    <row r="26" spans="2:37" ht="18.75" thickBot="1" x14ac:dyDescent="0.3">
      <c r="B26" s="333">
        <f>payesh!AA7</f>
        <v>23</v>
      </c>
      <c r="C26" s="321" t="str">
        <f>payesh!AA3</f>
        <v>کردستان</v>
      </c>
      <c r="D26" s="321" t="str">
        <f>payesh!AA4</f>
        <v>قروه</v>
      </c>
      <c r="E26" s="321" t="str">
        <f>payesh!AA5</f>
        <v>کانی چای</v>
      </c>
      <c r="F26" s="321" t="str">
        <f>payesh!AA6</f>
        <v>بهار</v>
      </c>
      <c r="G26" s="321" t="str">
        <f>payesh!AA10</f>
        <v>کلینیک آوای مهر</v>
      </c>
      <c r="H26" s="321" t="str">
        <f>payesh!AA13</f>
        <v>زهره سنگین ابادی</v>
      </c>
      <c r="I26" s="322">
        <f>payesh!AA14</f>
        <v>9184278362</v>
      </c>
      <c r="J26" s="321" t="str">
        <f>payesh!AA9</f>
        <v>حمیدرضا قصابی</v>
      </c>
      <c r="K26" s="321" t="str">
        <f>payesh!AA18</f>
        <v>ت 6</v>
      </c>
      <c r="L26" s="321" t="str">
        <f>payesh!AA8</f>
        <v>فعال</v>
      </c>
      <c r="M26" s="321">
        <f>payesh!AA46</f>
        <v>29</v>
      </c>
      <c r="N26" s="322">
        <f>payesh!AA17</f>
        <v>73121335</v>
      </c>
      <c r="O26" s="322">
        <f>payesh!AA16</f>
        <v>0</v>
      </c>
      <c r="P26" s="321" t="str">
        <f>payesh!AA19</f>
        <v>بتول کرمی</v>
      </c>
      <c r="Q26" s="321" t="str">
        <f>payesh!AA20</f>
        <v>فرشته مرادیانی</v>
      </c>
      <c r="R26" s="321" t="str">
        <f>payesh!AA21</f>
        <v>کالی زارعی</v>
      </c>
      <c r="S26" s="321">
        <f>payesh!$AA$55</f>
        <v>0</v>
      </c>
      <c r="T26" s="343" t="str">
        <f>payesh!AA64</f>
        <v>1393/12/6</v>
      </c>
      <c r="U26" s="321">
        <f>payesh!$AA$56</f>
        <v>0</v>
      </c>
      <c r="V26" s="343" t="str">
        <f>payesh!AA65</f>
        <v>1394/3/28</v>
      </c>
      <c r="W26" s="321">
        <f>payesh!AA78</f>
        <v>0</v>
      </c>
      <c r="X26" s="321">
        <f>payesh!AA79</f>
        <v>0</v>
      </c>
      <c r="Y26" s="321" t="str">
        <f>payesh!$AA$83</f>
        <v>1394/03/04</v>
      </c>
      <c r="Z26" s="321">
        <f>payesh!$AA$84</f>
        <v>0</v>
      </c>
      <c r="AA26" s="321">
        <f>payesh!AA86</f>
        <v>180000000</v>
      </c>
      <c r="AB26" s="321">
        <f>payesh!AA153</f>
        <v>0</v>
      </c>
      <c r="AC26" s="321">
        <f>payesh!AA155</f>
        <v>0</v>
      </c>
      <c r="AD26" s="321">
        <f>payesh!AA157</f>
        <v>0</v>
      </c>
      <c r="AE26" s="321">
        <f>payesh!AA159</f>
        <v>0</v>
      </c>
      <c r="AF26" s="321">
        <f>payesh!AA161</f>
        <v>0</v>
      </c>
      <c r="AG26" s="321">
        <f>payesh!AA163</f>
        <v>0</v>
      </c>
      <c r="AH26" s="321">
        <f>payesh!AA165</f>
        <v>0</v>
      </c>
      <c r="AI26" s="321">
        <f>payesh!AA167</f>
        <v>0</v>
      </c>
      <c r="AJ26" s="321">
        <f>payesh!AA169</f>
        <v>0</v>
      </c>
      <c r="AK26" s="324">
        <f>payesh!AA171</f>
        <v>0</v>
      </c>
    </row>
    <row r="27" spans="2:37" ht="18.75" thickBot="1" x14ac:dyDescent="0.3">
      <c r="B27" s="326">
        <f>payesh!AB7</f>
        <v>24</v>
      </c>
      <c r="C27" s="329" t="str">
        <f>payesh!AB3</f>
        <v>کردستان</v>
      </c>
      <c r="D27" s="329" t="str">
        <f>payesh!AB4</f>
        <v>قروه</v>
      </c>
      <c r="E27" s="329" t="str">
        <f>payesh!AB5</f>
        <v>قصلان</v>
      </c>
      <c r="F27" s="329" t="str">
        <f>payesh!AB6</f>
        <v>گل سرخ</v>
      </c>
      <c r="G27" s="329" t="str">
        <f>payesh!AB10</f>
        <v>کلینیک آوای مهر</v>
      </c>
      <c r="H27" s="329" t="str">
        <f>payesh!AB13</f>
        <v>مینو عزیزی</v>
      </c>
      <c r="I27" s="330">
        <f>payesh!AB14</f>
        <v>9361435574</v>
      </c>
      <c r="J27" s="329" t="str">
        <f>payesh!AB9</f>
        <v>حمیدرضا قصابی</v>
      </c>
      <c r="K27" s="329" t="str">
        <f>payesh!AB18</f>
        <v>ت 6</v>
      </c>
      <c r="L27" s="329" t="str">
        <f>payesh!AB8</f>
        <v>فعال</v>
      </c>
      <c r="M27" s="329">
        <f>payesh!AB46</f>
        <v>24</v>
      </c>
      <c r="N27" s="330">
        <f>payesh!AB17</f>
        <v>738165136</v>
      </c>
      <c r="O27" s="330">
        <f>payesh!AB16</f>
        <v>0</v>
      </c>
      <c r="P27" s="329" t="str">
        <f>payesh!AB19</f>
        <v>سوسن محمدی</v>
      </c>
      <c r="Q27" s="329" t="str">
        <f>payesh!AB20</f>
        <v>سمیه محمدی نیا</v>
      </c>
      <c r="R27" s="329" t="str">
        <f>payesh!AB21</f>
        <v>شهلا محمدی</v>
      </c>
      <c r="S27" s="329">
        <f>payesh!$AB$55</f>
        <v>0</v>
      </c>
      <c r="T27" s="344" t="str">
        <f>payesh!AB64</f>
        <v>1394/3/28</v>
      </c>
      <c r="U27" s="329">
        <f>payesh!$AB$56</f>
        <v>0</v>
      </c>
      <c r="V27" s="344">
        <f>payesh!AB65</f>
        <v>0</v>
      </c>
      <c r="W27" s="329">
        <f>payesh!AB78</f>
        <v>0</v>
      </c>
      <c r="X27" s="329">
        <f>payesh!AB79</f>
        <v>0</v>
      </c>
      <c r="Y27" s="329" t="str">
        <f>payesh!$AB$83</f>
        <v>1394/05/24</v>
      </c>
      <c r="Z27" s="329">
        <f>payesh!$AB$84</f>
        <v>0</v>
      </c>
      <c r="AA27" s="329">
        <f>payesh!AB86</f>
        <v>170000000</v>
      </c>
      <c r="AB27" s="329">
        <f>payesh!AB153</f>
        <v>0</v>
      </c>
      <c r="AC27" s="329">
        <f>payesh!AB155</f>
        <v>0</v>
      </c>
      <c r="AD27" s="329">
        <f>payesh!AB157</f>
        <v>0</v>
      </c>
      <c r="AE27" s="329">
        <f>payesh!AB159</f>
        <v>0</v>
      </c>
      <c r="AF27" s="329">
        <f>payesh!AB161</f>
        <v>0</v>
      </c>
      <c r="AG27" s="329">
        <f>payesh!AB163</f>
        <v>0</v>
      </c>
      <c r="AH27" s="329">
        <f>payesh!AB165</f>
        <v>0</v>
      </c>
      <c r="AI27" s="329">
        <f>payesh!AB167</f>
        <v>0</v>
      </c>
      <c r="AJ27" s="329">
        <f>payesh!AB169</f>
        <v>0</v>
      </c>
      <c r="AK27" s="332">
        <f>payesh!AB171</f>
        <v>0</v>
      </c>
    </row>
    <row r="28" spans="2:37" ht="18.75" thickBot="1" x14ac:dyDescent="0.3">
      <c r="B28" s="333">
        <f>payesh!AC7</f>
        <v>25</v>
      </c>
      <c r="C28" s="321" t="str">
        <f>payesh!AC3</f>
        <v>کردستان</v>
      </c>
      <c r="D28" s="321" t="str">
        <f>payesh!AC4</f>
        <v>قروه</v>
      </c>
      <c r="E28" s="321" t="str">
        <f>payesh!AC5</f>
        <v>شوراب حاجی</v>
      </c>
      <c r="F28" s="321" t="str">
        <f>payesh!AC6</f>
        <v>پیشتاز</v>
      </c>
      <c r="G28" s="321" t="str">
        <f>payesh!AC10</f>
        <v>کلینیک آوای مهر</v>
      </c>
      <c r="H28" s="321" t="str">
        <f>payesh!AC13</f>
        <v>مینو عزیزی</v>
      </c>
      <c r="I28" s="322">
        <f>payesh!AC14</f>
        <v>9361435574</v>
      </c>
      <c r="J28" s="321" t="str">
        <f>payesh!AC9</f>
        <v>حمیدرضا قصابی</v>
      </c>
      <c r="K28" s="321" t="str">
        <f>payesh!AC18</f>
        <v>ت6</v>
      </c>
      <c r="L28" s="321" t="str">
        <f>payesh!AC8</f>
        <v>فعال</v>
      </c>
      <c r="M28" s="321">
        <f>payesh!AC46</f>
        <v>28</v>
      </c>
      <c r="N28" s="322">
        <f>payesh!AC17</f>
        <v>742139483</v>
      </c>
      <c r="O28" s="322">
        <f>payesh!AC16</f>
        <v>0</v>
      </c>
      <c r="P28" s="321" t="str">
        <f>payesh!AC19</f>
        <v>مهرنگار جباری</v>
      </c>
      <c r="Q28" s="321" t="str">
        <f>payesh!AC20</f>
        <v>مریم معظمی</v>
      </c>
      <c r="R28" s="321" t="str">
        <f>payesh!AC21</f>
        <v>مهری موسوی</v>
      </c>
      <c r="S28" s="321">
        <f>payesh!$AC$55</f>
        <v>0</v>
      </c>
      <c r="T28" s="343" t="str">
        <f>payesh!AC64</f>
        <v>1391/3/28</v>
      </c>
      <c r="U28" s="321">
        <f>payesh!$AC$56</f>
        <v>0</v>
      </c>
      <c r="V28" s="343">
        <f>payesh!AC65</f>
        <v>0</v>
      </c>
      <c r="W28" s="321">
        <f>payesh!AC78</f>
        <v>0</v>
      </c>
      <c r="X28" s="321">
        <f>payesh!AC79</f>
        <v>0</v>
      </c>
      <c r="Y28" s="321" t="str">
        <f>payesh!$AC$83</f>
        <v>1394/07/01</v>
      </c>
      <c r="Z28" s="321">
        <f>payesh!$AC$84</f>
        <v>0</v>
      </c>
      <c r="AA28" s="321">
        <f>payesh!AC86</f>
        <v>229500000</v>
      </c>
      <c r="AB28" s="321">
        <f>payesh!AC153</f>
        <v>0</v>
      </c>
      <c r="AC28" s="321">
        <f>payesh!AC155</f>
        <v>0</v>
      </c>
      <c r="AD28" s="321">
        <f>payesh!AC157</f>
        <v>0</v>
      </c>
      <c r="AE28" s="321">
        <f>payesh!AC159</f>
        <v>0</v>
      </c>
      <c r="AF28" s="321">
        <f>payesh!AC161</f>
        <v>0</v>
      </c>
      <c r="AG28" s="321">
        <f>payesh!AC163</f>
        <v>0</v>
      </c>
      <c r="AH28" s="321">
        <f>payesh!AC165</f>
        <v>0</v>
      </c>
      <c r="AI28" s="321">
        <f>payesh!AC167</f>
        <v>0</v>
      </c>
      <c r="AJ28" s="321">
        <f>payesh!AC169</f>
        <v>0</v>
      </c>
      <c r="AK28" s="324">
        <f>payesh!AC171</f>
        <v>0</v>
      </c>
    </row>
    <row r="29" spans="2:37" ht="18.75" thickBot="1" x14ac:dyDescent="0.3">
      <c r="B29" s="326">
        <f>payesh!AD7</f>
        <v>26</v>
      </c>
      <c r="C29" s="329" t="str">
        <f>payesh!AD3</f>
        <v>کردستان</v>
      </c>
      <c r="D29" s="329" t="str">
        <f>payesh!AD4</f>
        <v>قروه</v>
      </c>
      <c r="E29" s="329" t="str">
        <f>payesh!AD5</f>
        <v>گنجی</v>
      </c>
      <c r="F29" s="329" t="str">
        <f>payesh!AD6</f>
        <v>النا</v>
      </c>
      <c r="G29" s="329" t="str">
        <f>payesh!AD10</f>
        <v>کلینیک آوای مهر</v>
      </c>
      <c r="H29" s="329" t="str">
        <f>payesh!AD13</f>
        <v>مینو عزیزی</v>
      </c>
      <c r="I29" s="330">
        <f>payesh!AD14</f>
        <v>9361435574</v>
      </c>
      <c r="J29" s="329" t="str">
        <f>payesh!AD9</f>
        <v>حمیدرضا قصابی</v>
      </c>
      <c r="K29" s="329" t="str">
        <f>payesh!AD18</f>
        <v>ت 5</v>
      </c>
      <c r="L29" s="329" t="str">
        <f>payesh!AD8</f>
        <v>فعال</v>
      </c>
      <c r="M29" s="329">
        <f>payesh!AD46</f>
        <v>2</v>
      </c>
      <c r="N29" s="330">
        <f>payesh!AD17</f>
        <v>739887140</v>
      </c>
      <c r="O29" s="330">
        <f>payesh!AD16</f>
        <v>0</v>
      </c>
      <c r="P29" s="329" t="str">
        <f>payesh!AD19</f>
        <v>شهلا ناصرآبادی</v>
      </c>
      <c r="Q29" s="329" t="str">
        <f>payesh!AD20</f>
        <v>ریحانه صفره</v>
      </c>
      <c r="R29" s="329" t="str">
        <f>payesh!AD21</f>
        <v>شریفه اسدی</v>
      </c>
      <c r="S29" s="329">
        <f>payesh!$AD$55</f>
        <v>0</v>
      </c>
      <c r="T29" s="344">
        <f>payesh!AD64</f>
        <v>0</v>
      </c>
      <c r="U29" s="329">
        <f>payesh!$AD$56</f>
        <v>0</v>
      </c>
      <c r="V29" s="344" t="str">
        <f>payesh!AD65</f>
        <v>1394/3/28</v>
      </c>
      <c r="W29" s="329">
        <f>payesh!AD78</f>
        <v>0</v>
      </c>
      <c r="X29" s="329">
        <f>payesh!AD79</f>
        <v>0</v>
      </c>
      <c r="Y29" s="329" t="str">
        <f>payesh!$AD$83</f>
        <v>1394/08/25</v>
      </c>
      <c r="Z29" s="329">
        <f>payesh!$AD$84</f>
        <v>70</v>
      </c>
      <c r="AA29" s="329">
        <f>payesh!AD86</f>
        <v>250000000</v>
      </c>
      <c r="AB29" s="329">
        <f>payesh!AD153</f>
        <v>0</v>
      </c>
      <c r="AC29" s="329">
        <f>payesh!AD155</f>
        <v>0</v>
      </c>
      <c r="AD29" s="329">
        <f>payesh!AD157</f>
        <v>0</v>
      </c>
      <c r="AE29" s="329">
        <f>payesh!AD159</f>
        <v>0</v>
      </c>
      <c r="AF29" s="329">
        <f>payesh!AD161</f>
        <v>0</v>
      </c>
      <c r="AG29" s="329">
        <f>payesh!AD163</f>
        <v>0</v>
      </c>
      <c r="AH29" s="329">
        <f>payesh!AD165</f>
        <v>0</v>
      </c>
      <c r="AI29" s="329">
        <f>payesh!AD167</f>
        <v>0</v>
      </c>
      <c r="AJ29" s="329">
        <f>payesh!AD169</f>
        <v>0</v>
      </c>
      <c r="AK29" s="332">
        <f>payesh!AD171</f>
        <v>0</v>
      </c>
    </row>
    <row r="30" spans="2:37" ht="18.75" thickBot="1" x14ac:dyDescent="0.3">
      <c r="B30" s="333">
        <f>payesh!AE7</f>
        <v>27</v>
      </c>
      <c r="C30" s="321" t="str">
        <f>payesh!AE3</f>
        <v>کردستان</v>
      </c>
      <c r="D30" s="321" t="str">
        <f>payesh!AE4</f>
        <v>قروه</v>
      </c>
      <c r="E30" s="321" t="str">
        <f>payesh!AE5</f>
        <v>شوراب خان</v>
      </c>
      <c r="F30" s="321" t="str">
        <f>payesh!AE6</f>
        <v>گل رز</v>
      </c>
      <c r="G30" s="321" t="str">
        <f>payesh!AE10</f>
        <v>کلینیک آوای مهر</v>
      </c>
      <c r="H30" s="321" t="str">
        <f>payesh!AE13</f>
        <v>نسیبه خالدیان</v>
      </c>
      <c r="I30" s="322">
        <f>payesh!AE14</f>
        <v>9181707326</v>
      </c>
      <c r="J30" s="321" t="str">
        <f>payesh!AE9</f>
        <v>حمیدرضا قصابی</v>
      </c>
      <c r="K30" s="321" t="str">
        <f>payesh!AE18</f>
        <v>ت 5</v>
      </c>
      <c r="L30" s="321" t="str">
        <f>payesh!AE8</f>
        <v>فعال</v>
      </c>
      <c r="M30" s="321">
        <f>payesh!AE46</f>
        <v>28</v>
      </c>
      <c r="N30" s="322">
        <f>payesh!AE17</f>
        <v>742127886</v>
      </c>
      <c r="O30" s="322">
        <f>payesh!AE16</f>
        <v>0</v>
      </c>
      <c r="P30" s="321" t="str">
        <f>payesh!AE19</f>
        <v>لیلا محمدی</v>
      </c>
      <c r="Q30" s="321" t="str">
        <f>payesh!AE20</f>
        <v>فاطمه ضیایی</v>
      </c>
      <c r="R30" s="321" t="str">
        <f>payesh!AE21</f>
        <v>خدیجه شریفیان</v>
      </c>
      <c r="S30" s="321">
        <f>payesh!$AE$55</f>
        <v>0</v>
      </c>
      <c r="T30" s="343">
        <f>payesh!AE64</f>
        <v>0</v>
      </c>
      <c r="U30" s="321">
        <f>payesh!$AE$56</f>
        <v>0</v>
      </c>
      <c r="V30" s="343" t="str">
        <f>payesh!AE65</f>
        <v>1394/3/28</v>
      </c>
      <c r="W30" s="321">
        <f>payesh!AE78</f>
        <v>0</v>
      </c>
      <c r="X30" s="321">
        <f>payesh!AE79</f>
        <v>0</v>
      </c>
      <c r="Y30" s="321" t="str">
        <f>payesh!$AE$83</f>
        <v>11394/06/28</v>
      </c>
      <c r="Z30" s="321">
        <f>payesh!$AE$84</f>
        <v>0</v>
      </c>
      <c r="AA30" s="321">
        <f>payesh!AE86</f>
        <v>285000000</v>
      </c>
      <c r="AB30" s="321">
        <f>payesh!AE153</f>
        <v>0</v>
      </c>
      <c r="AC30" s="321">
        <f>payesh!AE155</f>
        <v>0</v>
      </c>
      <c r="AD30" s="321">
        <f>payesh!AE157</f>
        <v>0</v>
      </c>
      <c r="AE30" s="321">
        <f>payesh!AE159</f>
        <v>0</v>
      </c>
      <c r="AF30" s="321">
        <f>payesh!AE161</f>
        <v>0</v>
      </c>
      <c r="AG30" s="321">
        <f>payesh!AE163</f>
        <v>0</v>
      </c>
      <c r="AH30" s="321">
        <f>payesh!AE165</f>
        <v>0</v>
      </c>
      <c r="AI30" s="321">
        <f>payesh!AE167</f>
        <v>0</v>
      </c>
      <c r="AJ30" s="321">
        <f>payesh!AE169</f>
        <v>0</v>
      </c>
      <c r="AK30" s="324">
        <f>payesh!AE171</f>
        <v>0</v>
      </c>
    </row>
    <row r="31" spans="2:37" ht="18.75" thickBot="1" x14ac:dyDescent="0.3">
      <c r="B31" s="326">
        <f>payesh!AF7</f>
        <v>28</v>
      </c>
      <c r="C31" s="329" t="str">
        <f>payesh!AF3</f>
        <v>کردستان</v>
      </c>
      <c r="D31" s="329" t="str">
        <f>payesh!AF4</f>
        <v>قروه</v>
      </c>
      <c r="E31" s="329" t="str">
        <f>payesh!AF5</f>
        <v>سنگین آباد</v>
      </c>
      <c r="F31" s="329" t="str">
        <f>payesh!AF6</f>
        <v>کوثر</v>
      </c>
      <c r="G31" s="329" t="str">
        <f>payesh!AF10</f>
        <v>کلینیک آوای مهر</v>
      </c>
      <c r="H31" s="329" t="str">
        <f>payesh!AF13</f>
        <v>زهره سنگین ابادی</v>
      </c>
      <c r="I31" s="330">
        <f>payesh!AF14</f>
        <v>9184278362</v>
      </c>
      <c r="J31" s="329" t="str">
        <f>payesh!AF9</f>
        <v>حمیدرضا قصابی</v>
      </c>
      <c r="K31" s="329" t="str">
        <f>payesh!AF18</f>
        <v>ت 5</v>
      </c>
      <c r="L31" s="329" t="str">
        <f>payesh!AF8</f>
        <v>فعال</v>
      </c>
      <c r="M31" s="329">
        <f>payesh!AF46</f>
        <v>25</v>
      </c>
      <c r="N31" s="330">
        <f>payesh!AF17</f>
        <v>73121335</v>
      </c>
      <c r="O31" s="330">
        <f>payesh!AF16</f>
        <v>0</v>
      </c>
      <c r="P31" s="329" t="str">
        <f>payesh!AF19</f>
        <v>شهناز ورمقانی</v>
      </c>
      <c r="Q31" s="329" t="str">
        <f>payesh!AF20</f>
        <v>ملوس سنگین آبادی</v>
      </c>
      <c r="R31" s="329" t="str">
        <f>payesh!AF21</f>
        <v>مینو سنگین آبادی</v>
      </c>
      <c r="S31" s="329">
        <f>payesh!$AF$55</f>
        <v>0</v>
      </c>
      <c r="T31" s="344">
        <f>payesh!AF64</f>
        <v>0</v>
      </c>
      <c r="U31" s="329">
        <f>payesh!$AF$56</f>
        <v>0</v>
      </c>
      <c r="V31" s="344" t="str">
        <f>payesh!AF65</f>
        <v>1394/3/28</v>
      </c>
      <c r="W31" s="329">
        <f>payesh!AF78</f>
        <v>0</v>
      </c>
      <c r="X31" s="329">
        <f>payesh!AF79</f>
        <v>0</v>
      </c>
      <c r="Y31" s="329" t="str">
        <f>payesh!$AF$83</f>
        <v>1394/07/01</v>
      </c>
      <c r="Z31" s="329">
        <f>payesh!$AF$84</f>
        <v>73</v>
      </c>
      <c r="AA31" s="329">
        <f>payesh!AF86</f>
        <v>200000000</v>
      </c>
      <c r="AB31" s="329">
        <f>payesh!AF153</f>
        <v>0</v>
      </c>
      <c r="AC31" s="329">
        <f>payesh!AF155</f>
        <v>0</v>
      </c>
      <c r="AD31" s="329">
        <f>payesh!AF157</f>
        <v>0</v>
      </c>
      <c r="AE31" s="329">
        <f>payesh!AF159</f>
        <v>0</v>
      </c>
      <c r="AF31" s="329">
        <f>payesh!AF161</f>
        <v>0</v>
      </c>
      <c r="AG31" s="329">
        <f>payesh!AF163</f>
        <v>0</v>
      </c>
      <c r="AH31" s="329">
        <f>payesh!AF165</f>
        <v>0</v>
      </c>
      <c r="AI31" s="329">
        <f>payesh!AF167</f>
        <v>0</v>
      </c>
      <c r="AJ31" s="329">
        <f>payesh!AF169</f>
        <v>0</v>
      </c>
      <c r="AK31" s="332">
        <f>payesh!AF171</f>
        <v>0</v>
      </c>
    </row>
    <row r="32" spans="2:37" ht="18.75" thickBot="1" x14ac:dyDescent="0.3">
      <c r="B32" s="333">
        <f>payesh!AG7</f>
        <v>29</v>
      </c>
      <c r="C32" s="321" t="str">
        <f>payesh!AG3</f>
        <v>کردستان</v>
      </c>
      <c r="D32" s="321" t="str">
        <f>payesh!AG4</f>
        <v>قروه</v>
      </c>
      <c r="E32" s="321" t="str">
        <f>payesh!AG5</f>
        <v>کامشگران</v>
      </c>
      <c r="F32" s="321" t="str">
        <f>payesh!AG6</f>
        <v>دینا</v>
      </c>
      <c r="G32" s="321" t="str">
        <f>payesh!AG10</f>
        <v>کلینیک آوای مهر</v>
      </c>
      <c r="H32" s="321" t="str">
        <f>payesh!AG13</f>
        <v>زهره سنگین ابادی</v>
      </c>
      <c r="I32" s="322">
        <f>payesh!AG14</f>
        <v>9184278362</v>
      </c>
      <c r="J32" s="321" t="str">
        <f>payesh!AG9</f>
        <v>حمیدرضا قصابی</v>
      </c>
      <c r="K32" s="321" t="str">
        <f>payesh!AG18</f>
        <v>ت 5</v>
      </c>
      <c r="L32" s="321" t="str">
        <f>payesh!AG8</f>
        <v>فعال</v>
      </c>
      <c r="M32" s="321">
        <f>payesh!AG46</f>
        <v>22</v>
      </c>
      <c r="N32" s="322">
        <f>payesh!AG17</f>
        <v>749443464</v>
      </c>
      <c r="O32" s="322">
        <f>payesh!AG16</f>
        <v>0</v>
      </c>
      <c r="P32" s="321" t="str">
        <f>payesh!AG19</f>
        <v>کشور مشیرپناهی</v>
      </c>
      <c r="Q32" s="321" t="str">
        <f>payesh!AG20</f>
        <v>گلاویژ ربیعی</v>
      </c>
      <c r="R32" s="321" t="str">
        <f>payesh!AG21</f>
        <v>دلبر اسمعیلی</v>
      </c>
      <c r="S32" s="321">
        <f>payesh!$AG$55</f>
        <v>0</v>
      </c>
      <c r="T32" s="343">
        <f>payesh!AG64</f>
        <v>0</v>
      </c>
      <c r="U32" s="321">
        <f>payesh!$AG$56</f>
        <v>0</v>
      </c>
      <c r="V32" s="343">
        <f>payesh!AG65</f>
        <v>0</v>
      </c>
      <c r="W32" s="321">
        <f>payesh!AG78</f>
        <v>0</v>
      </c>
      <c r="X32" s="321">
        <f>payesh!AG79</f>
        <v>0</v>
      </c>
      <c r="Y32" s="321" t="str">
        <f>payesh!$AG$83</f>
        <v>1394/09/18</v>
      </c>
      <c r="Z32" s="321">
        <f>payesh!$AG$84</f>
        <v>75</v>
      </c>
      <c r="AA32" s="321">
        <f>payesh!AG86</f>
        <v>225000000</v>
      </c>
      <c r="AB32" s="321">
        <f>payesh!AG153</f>
        <v>0</v>
      </c>
      <c r="AC32" s="321">
        <f>payesh!AG155</f>
        <v>0</v>
      </c>
      <c r="AD32" s="321">
        <f>payesh!AG157</f>
        <v>0</v>
      </c>
      <c r="AE32" s="321">
        <f>payesh!AG159</f>
        <v>0</v>
      </c>
      <c r="AF32" s="321">
        <f>payesh!AG161</f>
        <v>0</v>
      </c>
      <c r="AG32" s="321">
        <f>payesh!AG163</f>
        <v>0</v>
      </c>
      <c r="AH32" s="321">
        <f>payesh!AG165</f>
        <v>0</v>
      </c>
      <c r="AI32" s="321">
        <f>payesh!AG167</f>
        <v>0</v>
      </c>
      <c r="AJ32" s="321">
        <f>payesh!AG169</f>
        <v>0</v>
      </c>
      <c r="AK32" s="324">
        <f>payesh!AG171</f>
        <v>0</v>
      </c>
    </row>
    <row r="33" spans="2:37" ht="18.75" thickBot="1" x14ac:dyDescent="0.3">
      <c r="B33" s="326">
        <f>payesh!AH7</f>
        <v>30</v>
      </c>
      <c r="C33" s="329" t="str">
        <f>payesh!AH3</f>
        <v>کردستان</v>
      </c>
      <c r="D33" s="329" t="str">
        <f>payesh!AH4</f>
        <v>قروه</v>
      </c>
      <c r="E33" s="329" t="str">
        <f>payesh!AH5</f>
        <v>سیلاب</v>
      </c>
      <c r="F33" s="329" t="str">
        <f>payesh!AH6</f>
        <v>ذوالفقار</v>
      </c>
      <c r="G33" s="329" t="str">
        <f>payesh!AH10</f>
        <v>کلینیک آوای مهر</v>
      </c>
      <c r="H33" s="329" t="str">
        <f>payesh!AH13</f>
        <v>نسیبه خالدیان</v>
      </c>
      <c r="I33" s="330">
        <f>payesh!AH14</f>
        <v>9307995493</v>
      </c>
      <c r="J33" s="329" t="str">
        <f>payesh!AH9</f>
        <v>حمیدرضا قصابی</v>
      </c>
      <c r="K33" s="329" t="str">
        <f>payesh!AH18</f>
        <v>ت5</v>
      </c>
      <c r="L33" s="329" t="str">
        <f>payesh!AH8</f>
        <v>فعال</v>
      </c>
      <c r="M33" s="329">
        <f>payesh!AH46</f>
        <v>29</v>
      </c>
      <c r="N33" s="330">
        <f>payesh!AH17</f>
        <v>749311890</v>
      </c>
      <c r="O33" s="330">
        <f>payesh!AH16</f>
        <v>0</v>
      </c>
      <c r="P33" s="329" t="str">
        <f>payesh!AH19</f>
        <v>معصومه معتمدی</v>
      </c>
      <c r="Q33" s="329" t="str">
        <f>payesh!AH20</f>
        <v>انیسه برنایی</v>
      </c>
      <c r="R33" s="329" t="str">
        <f>payesh!AH21</f>
        <v>سیران فتحی</v>
      </c>
      <c r="S33" s="329">
        <f>payesh!$AH$55</f>
        <v>0</v>
      </c>
      <c r="T33" s="344">
        <f>payesh!AH64</f>
        <v>0</v>
      </c>
      <c r="U33" s="329">
        <f>payesh!$AH$56</f>
        <v>0</v>
      </c>
      <c r="V33" s="344">
        <f>payesh!AH65</f>
        <v>0</v>
      </c>
      <c r="W33" s="329">
        <f>payesh!AH78</f>
        <v>0</v>
      </c>
      <c r="X33" s="329">
        <f>payesh!AH79</f>
        <v>0</v>
      </c>
      <c r="Y33" s="329" t="str">
        <f>payesh!$AH$83</f>
        <v>1394/11/07</v>
      </c>
      <c r="Z33" s="329">
        <f>payesh!$AH$84</f>
        <v>89</v>
      </c>
      <c r="AA33" s="329">
        <f>payesh!AH86</f>
        <v>290000000</v>
      </c>
      <c r="AB33" s="329">
        <f>payesh!AH153</f>
        <v>0</v>
      </c>
      <c r="AC33" s="329">
        <f>payesh!AH155</f>
        <v>0</v>
      </c>
      <c r="AD33" s="329">
        <f>payesh!AH157</f>
        <v>0</v>
      </c>
      <c r="AE33" s="329">
        <f>payesh!AH159</f>
        <v>0</v>
      </c>
      <c r="AF33" s="329">
        <f>payesh!AH161</f>
        <v>0</v>
      </c>
      <c r="AG33" s="329">
        <f>payesh!AH163</f>
        <v>0</v>
      </c>
      <c r="AH33" s="329">
        <f>payesh!AH165</f>
        <v>0</v>
      </c>
      <c r="AI33" s="329">
        <f>payesh!AH167</f>
        <v>0</v>
      </c>
      <c r="AJ33" s="329">
        <f>payesh!AH169</f>
        <v>0</v>
      </c>
      <c r="AK33" s="332">
        <f>payesh!AH171</f>
        <v>0</v>
      </c>
    </row>
    <row r="34" spans="2:37" ht="18.75" thickBot="1" x14ac:dyDescent="0.3">
      <c r="B34" s="333">
        <f>payesh!AI7</f>
        <v>31</v>
      </c>
      <c r="C34" s="321" t="str">
        <f>payesh!AI3</f>
        <v>کردستان</v>
      </c>
      <c r="D34" s="321" t="str">
        <f>payesh!AI4</f>
        <v>قروه</v>
      </c>
      <c r="E34" s="321" t="str">
        <f>payesh!AI5</f>
        <v>چمقلو</v>
      </c>
      <c r="F34" s="321" t="str">
        <f>payesh!AI6</f>
        <v>پرنیان</v>
      </c>
      <c r="G34" s="321" t="str">
        <f>payesh!AI10</f>
        <v>کلینیک آوای مهر</v>
      </c>
      <c r="H34" s="321" t="str">
        <f>payesh!AI13</f>
        <v>سهیلا رحیمی</v>
      </c>
      <c r="I34" s="322">
        <f>payesh!AI14</f>
        <v>9188720461</v>
      </c>
      <c r="J34" s="321" t="str">
        <f>payesh!AI9</f>
        <v>حمیدرضا قصابی</v>
      </c>
      <c r="K34" s="321" t="str">
        <f>payesh!AI18</f>
        <v>ت3</v>
      </c>
      <c r="L34" s="321" t="str">
        <f>payesh!AI8</f>
        <v>فعال</v>
      </c>
      <c r="M34" s="321">
        <f>payesh!AI46</f>
        <v>2</v>
      </c>
      <c r="N34" s="322">
        <f>payesh!AI17</f>
        <v>749090040</v>
      </c>
      <c r="O34" s="322">
        <f>payesh!AI16</f>
        <v>0</v>
      </c>
      <c r="P34" s="321" t="str">
        <f>payesh!AI19</f>
        <v>مهین زارعی</v>
      </c>
      <c r="Q34" s="321" t="str">
        <f>payesh!AI20</f>
        <v>مهین سلطانی</v>
      </c>
      <c r="R34" s="321" t="str">
        <f>payesh!AI21</f>
        <v>آرزو رضایی</v>
      </c>
      <c r="S34" s="321">
        <f>payesh!$AI$55</f>
        <v>0</v>
      </c>
      <c r="T34" s="343">
        <f>payesh!AI64</f>
        <v>0</v>
      </c>
      <c r="U34" s="321">
        <f>payesh!$AI$56</f>
        <v>0</v>
      </c>
      <c r="V34" s="343">
        <f>payesh!AI65</f>
        <v>0</v>
      </c>
      <c r="W34" s="321">
        <f>payesh!AI78</f>
        <v>0</v>
      </c>
      <c r="X34" s="321">
        <f>payesh!AI79</f>
        <v>0</v>
      </c>
      <c r="Y34" s="321" t="str">
        <f>payesh!$AI$83</f>
        <v>1394/09/18</v>
      </c>
      <c r="Z34" s="321">
        <f>payesh!$AI$84</f>
        <v>72</v>
      </c>
      <c r="AA34" s="321">
        <f>payesh!AI86</f>
        <v>265000000</v>
      </c>
      <c r="AB34" s="321">
        <f>payesh!AI153</f>
        <v>0</v>
      </c>
      <c r="AC34" s="321">
        <f>payesh!AI155</f>
        <v>0</v>
      </c>
      <c r="AD34" s="321">
        <f>payesh!AI157</f>
        <v>0</v>
      </c>
      <c r="AE34" s="321">
        <f>payesh!AI159</f>
        <v>0</v>
      </c>
      <c r="AF34" s="321">
        <f>payesh!AI161</f>
        <v>0</v>
      </c>
      <c r="AG34" s="321">
        <f>payesh!AI163</f>
        <v>0</v>
      </c>
      <c r="AH34" s="321">
        <f>payesh!AI165</f>
        <v>0</v>
      </c>
      <c r="AI34" s="321">
        <f>payesh!AI167</f>
        <v>0</v>
      </c>
      <c r="AJ34" s="321">
        <f>payesh!AI169</f>
        <v>0</v>
      </c>
      <c r="AK34" s="324">
        <f>payesh!AI171</f>
        <v>0</v>
      </c>
    </row>
    <row r="35" spans="2:37" ht="18.75" thickBot="1" x14ac:dyDescent="0.3">
      <c r="B35" s="326">
        <f>payesh!AJ7</f>
        <v>32</v>
      </c>
      <c r="C35" s="329" t="str">
        <f>payesh!AJ3</f>
        <v>کردستان</v>
      </c>
      <c r="D35" s="329" t="str">
        <f>payesh!AJ4</f>
        <v>قروه</v>
      </c>
      <c r="E35" s="329" t="str">
        <f>payesh!AJ5</f>
        <v>زیویه</v>
      </c>
      <c r="F35" s="329" t="str">
        <f>payesh!AJ6</f>
        <v>هستی</v>
      </c>
      <c r="G35" s="329" t="str">
        <f>payesh!AJ10</f>
        <v>کلینیک آوای مهر</v>
      </c>
      <c r="H35" s="329" t="str">
        <f>payesh!AJ13</f>
        <v>نسیبه خالدیان</v>
      </c>
      <c r="I35" s="330">
        <f>payesh!AJ14</f>
        <v>9307995493</v>
      </c>
      <c r="J35" s="329" t="str">
        <f>payesh!AJ9</f>
        <v>حمیدرضا قصابی</v>
      </c>
      <c r="K35" s="329" t="str">
        <f>payesh!AJ18</f>
        <v>ت 3</v>
      </c>
      <c r="L35" s="329" t="str">
        <f>payesh!AJ8</f>
        <v>فعال</v>
      </c>
      <c r="M35" s="329">
        <f>payesh!AJ46</f>
        <v>24</v>
      </c>
      <c r="N35" s="330">
        <f>payesh!AJ17</f>
        <v>751280695</v>
      </c>
      <c r="O35" s="330">
        <f>payesh!AJ16</f>
        <v>0</v>
      </c>
      <c r="P35" s="329" t="str">
        <f>payesh!AJ19</f>
        <v>کتانه رارعی</v>
      </c>
      <c r="Q35" s="329" t="str">
        <f>payesh!AJ20</f>
        <v>ژاله احمدی</v>
      </c>
      <c r="R35" s="329" t="str">
        <f>payesh!AJ21</f>
        <v>ژیلا مظفری</v>
      </c>
      <c r="S35" s="329">
        <f>payesh!$AJ$55</f>
        <v>0</v>
      </c>
      <c r="T35" s="344">
        <f>payesh!AJ64</f>
        <v>0</v>
      </c>
      <c r="U35" s="329">
        <f>payesh!$AJ$56</f>
        <v>0</v>
      </c>
      <c r="V35" s="329">
        <f>payesh!AJ65</f>
        <v>0</v>
      </c>
      <c r="W35" s="329">
        <f>payesh!AJ78</f>
        <v>0</v>
      </c>
      <c r="X35" s="329">
        <f>payesh!AJ79</f>
        <v>0</v>
      </c>
      <c r="Y35" s="329" t="str">
        <f>payesh!$AJ$83</f>
        <v>1394/09/18</v>
      </c>
      <c r="Z35" s="329">
        <f>payesh!$AJ$84</f>
        <v>75</v>
      </c>
      <c r="AA35" s="329">
        <f>payesh!AJ86</f>
        <v>300000000</v>
      </c>
      <c r="AB35" s="329">
        <f>payesh!AJ153</f>
        <v>0</v>
      </c>
      <c r="AC35" s="329">
        <f>payesh!AJ155</f>
        <v>0</v>
      </c>
      <c r="AD35" s="329">
        <f>payesh!AJ157</f>
        <v>0</v>
      </c>
      <c r="AE35" s="329">
        <f>payesh!AJ159</f>
        <v>0</v>
      </c>
      <c r="AF35" s="329">
        <f>payesh!AJ161</f>
        <v>0</v>
      </c>
      <c r="AG35" s="329">
        <f>payesh!AJ163</f>
        <v>0</v>
      </c>
      <c r="AH35" s="329">
        <f>payesh!AJ165</f>
        <v>0</v>
      </c>
      <c r="AI35" s="329">
        <f>payesh!AJ167</f>
        <v>0</v>
      </c>
      <c r="AJ35" s="329">
        <f>payesh!AJ169</f>
        <v>0</v>
      </c>
      <c r="AK35" s="332">
        <f>payesh!AJ171</f>
        <v>0</v>
      </c>
    </row>
    <row r="36" spans="2:37" ht="18.75" thickBot="1" x14ac:dyDescent="0.3">
      <c r="B36" s="333">
        <f>payesh!AK7</f>
        <v>33</v>
      </c>
      <c r="C36" s="321" t="str">
        <f>payesh!AK3</f>
        <v>کردستان</v>
      </c>
      <c r="D36" s="321" t="str">
        <f>payesh!AK4</f>
        <v>قروه</v>
      </c>
      <c r="E36" s="321" t="str">
        <f>payesh!AK5</f>
        <v>آجی چای</v>
      </c>
      <c r="F36" s="321" t="str">
        <f>payesh!AK6</f>
        <v>سامیار</v>
      </c>
      <c r="G36" s="321" t="str">
        <f>payesh!AK10</f>
        <v>کلینیک آوای مهر</v>
      </c>
      <c r="H36" s="321" t="str">
        <f>payesh!AK13</f>
        <v>نسیبه خالدیان</v>
      </c>
      <c r="I36" s="322">
        <f>payesh!AK14</f>
        <v>9307995493</v>
      </c>
      <c r="J36" s="321" t="str">
        <f>payesh!AK9</f>
        <v>حمیدرضا قصابی</v>
      </c>
      <c r="K36" s="321" t="str">
        <f>payesh!AK18</f>
        <v>ت3</v>
      </c>
      <c r="L36" s="321" t="str">
        <f>payesh!AK8</f>
        <v>فعال</v>
      </c>
      <c r="M36" s="321">
        <f>payesh!AK46</f>
        <v>25</v>
      </c>
      <c r="N36" s="322">
        <f>payesh!AK17</f>
        <v>752402794</v>
      </c>
      <c r="O36" s="322">
        <f>payesh!AK16</f>
        <v>0</v>
      </c>
      <c r="P36" s="321" t="str">
        <f>payesh!AK19</f>
        <v>فریده بیگلری</v>
      </c>
      <c r="Q36" s="321" t="str">
        <f>payesh!AK20</f>
        <v>پرستو حبیبی</v>
      </c>
      <c r="R36" s="321" t="str">
        <f>payesh!AK21</f>
        <v>شهلا محمودی</v>
      </c>
      <c r="S36" s="321">
        <f>payesh!$AK$55</f>
        <v>0</v>
      </c>
      <c r="T36" s="343">
        <f>payesh!AK64</f>
        <v>0</v>
      </c>
      <c r="U36" s="321">
        <f>payesh!$AK$56</f>
        <v>0</v>
      </c>
      <c r="V36" s="321">
        <f>payesh!AK65</f>
        <v>0</v>
      </c>
      <c r="W36" s="321">
        <f>payesh!AK78</f>
        <v>0</v>
      </c>
      <c r="X36" s="321">
        <f>payesh!AK79</f>
        <v>0</v>
      </c>
      <c r="Y36" s="321" t="str">
        <f>payesh!$AK$83</f>
        <v>1394/11/07</v>
      </c>
      <c r="Z36" s="321">
        <f>payesh!$AK$84</f>
        <v>75</v>
      </c>
      <c r="AA36" s="321">
        <f>payesh!AK86</f>
        <v>235000000</v>
      </c>
      <c r="AB36" s="321">
        <f>payesh!AK153</f>
        <v>0</v>
      </c>
      <c r="AC36" s="321">
        <f>payesh!AK155</f>
        <v>0</v>
      </c>
      <c r="AD36" s="321">
        <f>payesh!AK157</f>
        <v>0</v>
      </c>
      <c r="AE36" s="321">
        <f>payesh!AK159</f>
        <v>0</v>
      </c>
      <c r="AF36" s="321">
        <f>payesh!AK161</f>
        <v>0</v>
      </c>
      <c r="AG36" s="321">
        <f>payesh!AK163</f>
        <v>0</v>
      </c>
      <c r="AH36" s="321">
        <f>payesh!AK165</f>
        <v>0</v>
      </c>
      <c r="AI36" s="321">
        <f>payesh!AK167</f>
        <v>0</v>
      </c>
      <c r="AJ36" s="321">
        <f>payesh!AK169</f>
        <v>0</v>
      </c>
      <c r="AK36" s="324">
        <f>payesh!AK171</f>
        <v>0</v>
      </c>
    </row>
    <row r="37" spans="2:37" ht="18.75" thickBot="1" x14ac:dyDescent="0.3">
      <c r="B37" s="326">
        <f>payesh!AL7</f>
        <v>34</v>
      </c>
      <c r="C37" s="329" t="str">
        <f>payesh!AL3</f>
        <v>کردستان</v>
      </c>
      <c r="D37" s="329" t="str">
        <f>payesh!AL4</f>
        <v>قروه</v>
      </c>
      <c r="E37" s="329" t="str">
        <f>payesh!AL5</f>
        <v>یالغوز آغاج</v>
      </c>
      <c r="F37" s="329" t="str">
        <f>payesh!AL6</f>
        <v>روژین</v>
      </c>
      <c r="G37" s="329" t="str">
        <f>payesh!AL10</f>
        <v>کلینیک آوای مهر</v>
      </c>
      <c r="H37" s="329" t="str">
        <f>payesh!AL13</f>
        <v>مینو عزیزی</v>
      </c>
      <c r="I37" s="330">
        <f>payesh!AL14</f>
        <v>9361435574</v>
      </c>
      <c r="J37" s="329" t="str">
        <f>payesh!AL9</f>
        <v>حمیدرضا قصابی</v>
      </c>
      <c r="K37" s="329" t="str">
        <f>payesh!AL18</f>
        <v>ت3</v>
      </c>
      <c r="L37" s="329" t="str">
        <f>payesh!AL8</f>
        <v>فعال</v>
      </c>
      <c r="M37" s="329">
        <f>payesh!AL46</f>
        <v>29</v>
      </c>
      <c r="N37" s="330">
        <f>payesh!AL17</f>
        <v>752554351</v>
      </c>
      <c r="O37" s="329">
        <f>payesh!AL16</f>
        <v>0</v>
      </c>
      <c r="P37" s="329" t="str">
        <f>payesh!AL19</f>
        <v>شریفه زارعی</v>
      </c>
      <c r="Q37" s="329" t="str">
        <f>payesh!AL20</f>
        <v>ثانیه شعبانی</v>
      </c>
      <c r="R37" s="329" t="str">
        <f>payesh!AL21</f>
        <v>نوشین شعبانی</v>
      </c>
      <c r="S37" s="329">
        <f>payesh!$AL$55</f>
        <v>0</v>
      </c>
      <c r="T37" s="344">
        <f>payesh!AL64</f>
        <v>0</v>
      </c>
      <c r="U37" s="329">
        <f>payesh!$AL$56</f>
        <v>0</v>
      </c>
      <c r="V37" s="329">
        <f>payesh!AL65</f>
        <v>0</v>
      </c>
      <c r="W37" s="329">
        <f>payesh!AL78</f>
        <v>0</v>
      </c>
      <c r="X37" s="329">
        <f>payesh!AL79</f>
        <v>0</v>
      </c>
      <c r="Y37" s="329" t="str">
        <f>payesh!$AL$83</f>
        <v>1394/11/07</v>
      </c>
      <c r="Z37" s="329">
        <f>payesh!$AL$84</f>
        <v>78</v>
      </c>
      <c r="AA37" s="329">
        <f>payesh!AL86</f>
        <v>255000000</v>
      </c>
      <c r="AB37" s="329">
        <f>payesh!AL153</f>
        <v>0</v>
      </c>
      <c r="AC37" s="329">
        <f>payesh!AL155</f>
        <v>0</v>
      </c>
      <c r="AD37" s="329">
        <f>payesh!AL157</f>
        <v>0</v>
      </c>
      <c r="AE37" s="329">
        <f>payesh!AL159</f>
        <v>0</v>
      </c>
      <c r="AF37" s="329">
        <f>payesh!AL161</f>
        <v>0</v>
      </c>
      <c r="AG37" s="329">
        <f>payesh!AL163</f>
        <v>0</v>
      </c>
      <c r="AH37" s="329">
        <f>payesh!AL165</f>
        <v>0</v>
      </c>
      <c r="AI37" s="329">
        <f>payesh!AL167</f>
        <v>0</v>
      </c>
      <c r="AJ37" s="329">
        <f>payesh!AL169</f>
        <v>0</v>
      </c>
      <c r="AK37" s="332">
        <f>payesh!AL171</f>
        <v>0</v>
      </c>
    </row>
    <row r="38" spans="2:37" ht="18.75" thickBot="1" x14ac:dyDescent="0.3">
      <c r="B38" s="333">
        <f>payesh!AM7</f>
        <v>35</v>
      </c>
      <c r="C38" s="321" t="str">
        <f>payesh!AM3</f>
        <v>کردستان</v>
      </c>
      <c r="D38" s="321" t="str">
        <f>payesh!AM4</f>
        <v>قروه</v>
      </c>
      <c r="E38" s="321" t="str">
        <f>payesh!AM5</f>
        <v>سرتیپ آباد</v>
      </c>
      <c r="F38" s="321" t="str">
        <f>payesh!AM6</f>
        <v>مائده</v>
      </c>
      <c r="G38" s="321" t="str">
        <f>payesh!AM10</f>
        <v>کلینیک آوای مهر</v>
      </c>
      <c r="H38" s="321" t="str">
        <f>payesh!AM13</f>
        <v>نسیبه خالدیان</v>
      </c>
      <c r="I38" s="322">
        <f>payesh!AM14</f>
        <v>9307995493</v>
      </c>
      <c r="J38" s="321" t="str">
        <f>payesh!AM9</f>
        <v>حمیدرضا قصابی</v>
      </c>
      <c r="K38" s="321" t="str">
        <f>payesh!AM18</f>
        <v>پ14</v>
      </c>
      <c r="L38" s="321" t="str">
        <f>payesh!AM8</f>
        <v>فعال</v>
      </c>
      <c r="M38" s="321">
        <f>payesh!AM46</f>
        <v>23</v>
      </c>
      <c r="N38" s="322">
        <f>payesh!AM17</f>
        <v>754165136</v>
      </c>
      <c r="O38" s="321">
        <f>payesh!AM16</f>
        <v>0</v>
      </c>
      <c r="P38" s="321" t="str">
        <f>payesh!AM19</f>
        <v>آسیه فعلی</v>
      </c>
      <c r="Q38" s="321" t="str">
        <f>payesh!AM20</f>
        <v>ظریفه ظاهری</v>
      </c>
      <c r="R38" s="321" t="str">
        <f>payesh!AM21</f>
        <v>پرستو ظاهری</v>
      </c>
      <c r="S38" s="321">
        <f>payesh!$AM$55</f>
        <v>0</v>
      </c>
      <c r="T38" s="343">
        <f>payesh!AM64</f>
        <v>0</v>
      </c>
      <c r="U38" s="321">
        <f>payesh!$AM$56</f>
        <v>0</v>
      </c>
      <c r="V38" s="321">
        <f>payesh!AM65</f>
        <v>0</v>
      </c>
      <c r="W38" s="321">
        <f>payesh!AM78</f>
        <v>0</v>
      </c>
      <c r="X38" s="321">
        <f>payesh!AM79</f>
        <v>0</v>
      </c>
      <c r="Y38" s="321" t="str">
        <f>payesh!$AM$83</f>
        <v>1394/11/28</v>
      </c>
      <c r="Z38" s="321">
        <f>payesh!$AM$84</f>
        <v>83</v>
      </c>
      <c r="AA38" s="321">
        <f>payesh!AM86</f>
        <v>310000000</v>
      </c>
      <c r="AB38" s="321">
        <f>payesh!AM153</f>
        <v>0</v>
      </c>
      <c r="AC38" s="321">
        <f>payesh!AM155</f>
        <v>0</v>
      </c>
      <c r="AD38" s="321">
        <f>payesh!AM157</f>
        <v>0</v>
      </c>
      <c r="AE38" s="321">
        <f>payesh!AM159</f>
        <v>0</v>
      </c>
      <c r="AF38" s="321">
        <f>payesh!AM161</f>
        <v>0</v>
      </c>
      <c r="AG38" s="321">
        <f>payesh!AM163</f>
        <v>0</v>
      </c>
      <c r="AH38" s="321">
        <f>payesh!AM165</f>
        <v>0</v>
      </c>
      <c r="AI38" s="321">
        <f>payesh!AM167</f>
        <v>0</v>
      </c>
      <c r="AJ38" s="321">
        <f>payesh!AM169</f>
        <v>0</v>
      </c>
      <c r="AK38" s="324">
        <f>payesh!AM171</f>
        <v>0</v>
      </c>
    </row>
    <row r="39" spans="2:37" ht="18.75" thickBot="1" x14ac:dyDescent="0.3">
      <c r="B39" s="326">
        <f>payesh!AN7</f>
        <v>36</v>
      </c>
      <c r="C39" s="329" t="str">
        <f>payesh!AN3</f>
        <v>کردستان</v>
      </c>
      <c r="D39" s="329" t="str">
        <f>payesh!AN4</f>
        <v>قروه</v>
      </c>
      <c r="E39" s="329" t="str">
        <f>payesh!AN5</f>
        <v>مسعود آباد</v>
      </c>
      <c r="F39" s="329" t="str">
        <f>payesh!AN6</f>
        <v xml:space="preserve">نسیم </v>
      </c>
      <c r="G39" s="329" t="str">
        <f>payesh!AN10</f>
        <v>کلینیک آوای مهر</v>
      </c>
      <c r="H39" s="329" t="str">
        <f>payesh!AN13</f>
        <v>نسیبه خالدیان</v>
      </c>
      <c r="I39" s="330">
        <f>payesh!AN14</f>
        <v>9307995493</v>
      </c>
      <c r="J39" s="329" t="str">
        <f>payesh!AN9</f>
        <v>حمیدرضا قصابی</v>
      </c>
      <c r="K39" s="329" t="str">
        <f>payesh!AN18</f>
        <v>پ14</v>
      </c>
      <c r="L39" s="329" t="str">
        <f>payesh!AN8</f>
        <v>فعال</v>
      </c>
      <c r="M39" s="329">
        <f>payesh!AN46</f>
        <v>23</v>
      </c>
      <c r="N39" s="330">
        <f>payesh!AN17</f>
        <v>755915033</v>
      </c>
      <c r="O39" s="329">
        <f>payesh!AN16</f>
        <v>0</v>
      </c>
      <c r="P39" s="329" t="str">
        <f>payesh!AN19</f>
        <v>منیژه عباسجوبی</v>
      </c>
      <c r="Q39" s="329" t="str">
        <f>payesh!AN20</f>
        <v>عهدیه ویسی</v>
      </c>
      <c r="R39" s="329" t="str">
        <f>payesh!AN21</f>
        <v>مریم عزتی</v>
      </c>
      <c r="S39" s="329">
        <f>payesh!$AN$55</f>
        <v>0</v>
      </c>
      <c r="T39" s="344">
        <f>payesh!AN64</f>
        <v>0</v>
      </c>
      <c r="U39" s="329">
        <f>payesh!$AN$56</f>
        <v>0</v>
      </c>
      <c r="V39" s="329">
        <f>payesh!AN65</f>
        <v>0</v>
      </c>
      <c r="W39" s="329">
        <f>payesh!AN78</f>
        <v>0</v>
      </c>
      <c r="X39" s="329">
        <f>payesh!AN79</f>
        <v>0</v>
      </c>
      <c r="Y39" s="329">
        <f>payesh!$AN$83</f>
        <v>0</v>
      </c>
      <c r="Z39" s="329">
        <f>payesh!$AN$84</f>
        <v>0</v>
      </c>
      <c r="AA39" s="329">
        <f>payesh!AN86</f>
        <v>0</v>
      </c>
      <c r="AB39" s="329">
        <f>payesh!AN153</f>
        <v>0</v>
      </c>
      <c r="AC39" s="329">
        <f>payesh!AN155</f>
        <v>0</v>
      </c>
      <c r="AD39" s="329">
        <f>payesh!AN157</f>
        <v>0</v>
      </c>
      <c r="AE39" s="329">
        <f>payesh!AN159</f>
        <v>0</v>
      </c>
      <c r="AF39" s="329">
        <f>payesh!AN161</f>
        <v>0</v>
      </c>
      <c r="AG39" s="329">
        <f>payesh!AN163</f>
        <v>0</v>
      </c>
      <c r="AH39" s="329">
        <f>payesh!AN165</f>
        <v>0</v>
      </c>
      <c r="AI39" s="329">
        <f>payesh!AN167</f>
        <v>0</v>
      </c>
      <c r="AJ39" s="329">
        <f>payesh!AN169</f>
        <v>0</v>
      </c>
      <c r="AK39" s="332">
        <f>payesh!AN171</f>
        <v>0</v>
      </c>
    </row>
    <row r="40" spans="2:37" ht="18.75" thickBot="1" x14ac:dyDescent="0.3">
      <c r="B40" s="333">
        <f>payesh!AO7</f>
        <v>37</v>
      </c>
      <c r="C40" s="321" t="str">
        <f>payesh!AO3</f>
        <v>کردستان</v>
      </c>
      <c r="D40" s="321" t="str">
        <f>payesh!AO4</f>
        <v>قروه</v>
      </c>
      <c r="E40" s="321" t="str">
        <f>payesh!AO5</f>
        <v>مسعود آباد</v>
      </c>
      <c r="F40" s="321" t="str">
        <f>payesh!AO6</f>
        <v>شنیا</v>
      </c>
      <c r="G40" s="321" t="str">
        <f>payesh!AO10</f>
        <v>کلینیک آوای مهر</v>
      </c>
      <c r="H40" s="321" t="str">
        <f>payesh!AO13</f>
        <v>زهره سنگین ابادی</v>
      </c>
      <c r="I40" s="322">
        <f>payesh!AO14</f>
        <v>9184278362</v>
      </c>
      <c r="J40" s="321" t="str">
        <f>payesh!AO9</f>
        <v>حمیدرضا قصابی</v>
      </c>
      <c r="K40" s="321" t="str">
        <f>payesh!AO18</f>
        <v>پ14</v>
      </c>
      <c r="L40" s="321" t="str">
        <f>payesh!AO8</f>
        <v>فعال</v>
      </c>
      <c r="M40" s="321">
        <f>payesh!AO46</f>
        <v>23</v>
      </c>
      <c r="N40" s="322">
        <f>payesh!AO17</f>
        <v>756174568</v>
      </c>
      <c r="O40" s="321">
        <f>payesh!AO16</f>
        <v>0</v>
      </c>
      <c r="P40" s="321" t="str">
        <f>payesh!AO19</f>
        <v>آمنه منصوری</v>
      </c>
      <c r="Q40" s="321" t="str">
        <f>payesh!AO20</f>
        <v>پروین مفاخری</v>
      </c>
      <c r="R40" s="321" t="str">
        <f>payesh!AO21</f>
        <v>شادی خالدیان</v>
      </c>
      <c r="S40" s="321">
        <f>payesh!$AO$55</f>
        <v>0</v>
      </c>
      <c r="T40" s="343">
        <f>payesh!AO64</f>
        <v>0</v>
      </c>
      <c r="U40" s="321">
        <f>payesh!$AO$56</f>
        <v>0</v>
      </c>
      <c r="V40" s="321">
        <f>payesh!AO65</f>
        <v>0</v>
      </c>
      <c r="W40" s="321">
        <f>payesh!AO78</f>
        <v>0</v>
      </c>
      <c r="X40" s="321">
        <f>payesh!AO79</f>
        <v>0</v>
      </c>
      <c r="Y40" s="321">
        <f>payesh!$AO$83</f>
        <v>0</v>
      </c>
      <c r="Z40" s="321">
        <f>payesh!$AO$84</f>
        <v>0</v>
      </c>
      <c r="AA40" s="321">
        <f>payesh!AO86</f>
        <v>0</v>
      </c>
      <c r="AB40" s="321">
        <f>payesh!AO153</f>
        <v>0</v>
      </c>
      <c r="AC40" s="321">
        <f>payesh!AO155</f>
        <v>0</v>
      </c>
      <c r="AD40" s="321">
        <f>payesh!AO157</f>
        <v>0</v>
      </c>
      <c r="AE40" s="321">
        <f>payesh!AO159</f>
        <v>0</v>
      </c>
      <c r="AF40" s="321">
        <f>payesh!AO161</f>
        <v>0</v>
      </c>
      <c r="AG40" s="321">
        <f>payesh!AO163</f>
        <v>0</v>
      </c>
      <c r="AH40" s="321">
        <f>payesh!AO165</f>
        <v>0</v>
      </c>
      <c r="AI40" s="321">
        <f>payesh!AO167</f>
        <v>0</v>
      </c>
      <c r="AJ40" s="321">
        <f>payesh!AO169</f>
        <v>0</v>
      </c>
      <c r="AK40" s="324">
        <f>payesh!AO171</f>
        <v>0</v>
      </c>
    </row>
    <row r="41" spans="2:37" ht="18.75" thickBot="1" x14ac:dyDescent="0.3">
      <c r="B41" s="326">
        <f>payesh!AP7</f>
        <v>38</v>
      </c>
      <c r="C41" s="329" t="str">
        <f>payesh!AP3</f>
        <v>کردستان</v>
      </c>
      <c r="D41" s="329" t="str">
        <f>payesh!AP4</f>
        <v>قروه</v>
      </c>
      <c r="E41" s="329" t="str">
        <f>payesh!AP5</f>
        <v>علی آباد</v>
      </c>
      <c r="F41" s="329" t="str">
        <f>payesh!AP6</f>
        <v>همبستگی</v>
      </c>
      <c r="G41" s="329" t="str">
        <f>payesh!AP10</f>
        <v>کلینیک آوای مهر</v>
      </c>
      <c r="H41" s="329" t="str">
        <f>payesh!AP13</f>
        <v>سهیلا رحیمی</v>
      </c>
      <c r="I41" s="330">
        <f>payesh!AP14</f>
        <v>9188720461</v>
      </c>
      <c r="J41" s="329" t="str">
        <f>payesh!AP9</f>
        <v>حمیدرضا قصابی</v>
      </c>
      <c r="K41" s="329" t="str">
        <f>payesh!AP18</f>
        <v>ت2</v>
      </c>
      <c r="L41" s="329" t="str">
        <f>payesh!AP8</f>
        <v>فعال</v>
      </c>
      <c r="M41" s="329">
        <f>payesh!AP46</f>
        <v>30</v>
      </c>
      <c r="N41" s="330">
        <f>payesh!AP17</f>
        <v>755187738</v>
      </c>
      <c r="O41" s="329">
        <f>payesh!AP16</f>
        <v>0</v>
      </c>
      <c r="P41" s="329" t="str">
        <f>payesh!AP19</f>
        <v>سعادت فعله گری</v>
      </c>
      <c r="Q41" s="329" t="str">
        <f>payesh!AP20</f>
        <v>سعدیه چراغی</v>
      </c>
      <c r="R41" s="329" t="str">
        <f>payesh!AP21</f>
        <v>ژیلا صحرایی</v>
      </c>
      <c r="S41" s="329">
        <f>payesh!$AP$55</f>
        <v>0</v>
      </c>
      <c r="T41" s="344">
        <f>payesh!AP64</f>
        <v>0</v>
      </c>
      <c r="U41" s="329">
        <f>payesh!$AP$56</f>
        <v>0</v>
      </c>
      <c r="V41" s="329">
        <f>payesh!AP65</f>
        <v>0</v>
      </c>
      <c r="W41" s="329">
        <f>payesh!AP78</f>
        <v>0</v>
      </c>
      <c r="X41" s="329">
        <f>payesh!AP79</f>
        <v>0</v>
      </c>
      <c r="Y41" s="329" t="str">
        <f>payesh!$AP$83</f>
        <v>1394/11/07</v>
      </c>
      <c r="Z41" s="329">
        <f>payesh!$AP$84</f>
        <v>75</v>
      </c>
      <c r="AA41" s="329">
        <f>payesh!AP86</f>
        <v>215000000</v>
      </c>
      <c r="AB41" s="329">
        <f>payesh!AP153</f>
        <v>0</v>
      </c>
      <c r="AC41" s="329">
        <f>payesh!AP155</f>
        <v>0</v>
      </c>
      <c r="AD41" s="329">
        <f>payesh!AP157</f>
        <v>0</v>
      </c>
      <c r="AE41" s="329">
        <f>payesh!AP159</f>
        <v>0</v>
      </c>
      <c r="AF41" s="329">
        <f>payesh!AP161</f>
        <v>0</v>
      </c>
      <c r="AG41" s="329">
        <f>payesh!AP163</f>
        <v>0</v>
      </c>
      <c r="AH41" s="329">
        <f>payesh!AP165</f>
        <v>0</v>
      </c>
      <c r="AI41" s="329">
        <f>payesh!AP167</f>
        <v>0</v>
      </c>
      <c r="AJ41" s="329">
        <f>payesh!AP169</f>
        <v>0</v>
      </c>
      <c r="AK41" s="332">
        <f>payesh!AP171</f>
        <v>0</v>
      </c>
    </row>
    <row r="42" spans="2:37" ht="18.75" thickBot="1" x14ac:dyDescent="0.3">
      <c r="B42" s="333">
        <f>payesh!AQ7</f>
        <v>39</v>
      </c>
      <c r="C42" s="321" t="str">
        <f>payesh!AQ3</f>
        <v>کردستان</v>
      </c>
      <c r="D42" s="321" t="str">
        <f>payesh!AQ4</f>
        <v>قروه</v>
      </c>
      <c r="E42" s="321" t="str">
        <f>payesh!AQ5</f>
        <v>علی آباد</v>
      </c>
      <c r="F42" s="321" t="str">
        <f>payesh!AQ6</f>
        <v>اتحاد</v>
      </c>
      <c r="G42" s="321" t="str">
        <f>payesh!AQ10</f>
        <v>کلینیک آوای مهر</v>
      </c>
      <c r="H42" s="321" t="str">
        <f>payesh!AQ13</f>
        <v>مینو عزیزی</v>
      </c>
      <c r="I42" s="322">
        <f>payesh!AQ14</f>
        <v>9361435574</v>
      </c>
      <c r="J42" s="321" t="str">
        <f>payesh!AQ9</f>
        <v>حمیدرضا قصابی</v>
      </c>
      <c r="K42" s="321" t="str">
        <f>payesh!AQ18</f>
        <v>پ14</v>
      </c>
      <c r="L42" s="321" t="str">
        <f>payesh!AQ8</f>
        <v>فعال</v>
      </c>
      <c r="M42" s="321">
        <f>payesh!AQ46</f>
        <v>30</v>
      </c>
      <c r="N42" s="322">
        <f>payesh!AQ17</f>
        <v>757267500</v>
      </c>
      <c r="O42" s="321">
        <f>payesh!AQ16</f>
        <v>0</v>
      </c>
      <c r="P42" s="321" t="str">
        <f>payesh!AQ19</f>
        <v>شهلا محمدی</v>
      </c>
      <c r="Q42" s="321" t="str">
        <f>payesh!AQ20</f>
        <v xml:space="preserve">گلریز خسروی </v>
      </c>
      <c r="R42" s="321" t="str">
        <f>payesh!AQ21</f>
        <v>سمیرا کریمی</v>
      </c>
      <c r="S42" s="321">
        <f>payesh!$AQ$55</f>
        <v>0</v>
      </c>
      <c r="T42" s="343">
        <f>payesh!AQ64</f>
        <v>0</v>
      </c>
      <c r="U42" s="321">
        <f>payesh!$AQ$56</f>
        <v>0</v>
      </c>
      <c r="V42" s="321">
        <f>payesh!AQ65</f>
        <v>0</v>
      </c>
      <c r="W42" s="321">
        <f>payesh!AQ78</f>
        <v>0</v>
      </c>
      <c r="X42" s="321">
        <f>payesh!AQ79</f>
        <v>0</v>
      </c>
      <c r="Y42" s="321" t="str">
        <f>payesh!$AQ$83</f>
        <v>1395/01/30</v>
      </c>
      <c r="Z42" s="321">
        <f>payesh!$AQ$84</f>
        <v>71</v>
      </c>
      <c r="AA42" s="321">
        <f>payesh!AQ86</f>
        <v>185000000</v>
      </c>
      <c r="AB42" s="321">
        <f>payesh!AQ153</f>
        <v>0</v>
      </c>
      <c r="AC42" s="321">
        <f>payesh!AQ155</f>
        <v>0</v>
      </c>
      <c r="AD42" s="321">
        <f>payesh!AQ157</f>
        <v>0</v>
      </c>
      <c r="AE42" s="321">
        <f>payesh!AQ159</f>
        <v>0</v>
      </c>
      <c r="AF42" s="321">
        <f>payesh!AQ161</f>
        <v>0</v>
      </c>
      <c r="AG42" s="321">
        <f>payesh!AQ163</f>
        <v>0</v>
      </c>
      <c r="AH42" s="321">
        <f>payesh!AQ165</f>
        <v>0</v>
      </c>
      <c r="AI42" s="321">
        <f>payesh!AQ167</f>
        <v>0</v>
      </c>
      <c r="AJ42" s="321">
        <f>payesh!AQ169</f>
        <v>0</v>
      </c>
      <c r="AK42" s="324">
        <f>payesh!AQ171</f>
        <v>0</v>
      </c>
    </row>
    <row r="43" spans="2:37" ht="18.75" thickBot="1" x14ac:dyDescent="0.3">
      <c r="B43" s="326">
        <f>payesh!AR7</f>
        <v>40</v>
      </c>
      <c r="C43" s="329" t="str">
        <f>payesh!AR3</f>
        <v>کردستان</v>
      </c>
      <c r="D43" s="329" t="str">
        <f>payesh!AR4</f>
        <v>قروه</v>
      </c>
      <c r="E43" s="329" t="str">
        <f>payesh!AR5</f>
        <v>کامشگران</v>
      </c>
      <c r="F43" s="329" t="str">
        <f>payesh!AR6</f>
        <v>طوبی</v>
      </c>
      <c r="G43" s="329" t="str">
        <f>payesh!AR10</f>
        <v>کلینیک آوای مهر</v>
      </c>
      <c r="H43" s="329" t="str">
        <f>payesh!AR13</f>
        <v>زهره سنگین ابادی</v>
      </c>
      <c r="I43" s="330">
        <f>payesh!AR14</f>
        <v>9184278362</v>
      </c>
      <c r="J43" s="329" t="str">
        <f>payesh!AR9</f>
        <v>حمیدرضا قصابی</v>
      </c>
      <c r="K43" s="329" t="str">
        <f>payesh!AR18</f>
        <v>ت2</v>
      </c>
      <c r="L43" s="329" t="str">
        <f>payesh!AR8</f>
        <v>فعال</v>
      </c>
      <c r="M43" s="329">
        <f>payesh!AR46</f>
        <v>22</v>
      </c>
      <c r="N43" s="330">
        <f>payesh!AR17</f>
        <v>755015655</v>
      </c>
      <c r="O43" s="329">
        <f>payesh!AR16</f>
        <v>0</v>
      </c>
      <c r="P43" s="329" t="str">
        <f>payesh!AR19</f>
        <v>نازار عباسی</v>
      </c>
      <c r="Q43" s="329" t="str">
        <f>payesh!AR20</f>
        <v>طوبی قادری</v>
      </c>
      <c r="R43" s="329" t="str">
        <f>payesh!AR21</f>
        <v>ژیلا شهبازیان</v>
      </c>
      <c r="S43" s="329">
        <f>payesh!$AR$55</f>
        <v>0</v>
      </c>
      <c r="T43" s="344">
        <f>payesh!AR64</f>
        <v>0</v>
      </c>
      <c r="U43" s="329">
        <f>payesh!$AR$56</f>
        <v>0</v>
      </c>
      <c r="V43" s="329">
        <f>payesh!AR65</f>
        <v>0</v>
      </c>
      <c r="W43" s="329">
        <f>payesh!AR78</f>
        <v>0</v>
      </c>
      <c r="X43" s="329">
        <f>payesh!AR79</f>
        <v>0</v>
      </c>
      <c r="Y43" s="329" t="str">
        <f>payesh!$AR$83</f>
        <v>1394/11/28</v>
      </c>
      <c r="Z43" s="329">
        <f>payesh!$AR$84</f>
        <v>66</v>
      </c>
      <c r="AA43" s="329">
        <f>payesh!AR86</f>
        <v>180000000</v>
      </c>
      <c r="AB43" s="329">
        <f>payesh!AR153</f>
        <v>0</v>
      </c>
      <c r="AC43" s="329">
        <f>payesh!AR155</f>
        <v>0</v>
      </c>
      <c r="AD43" s="329">
        <f>payesh!AR157</f>
        <v>0</v>
      </c>
      <c r="AE43" s="329">
        <f>payesh!AR159</f>
        <v>0</v>
      </c>
      <c r="AF43" s="329">
        <f>payesh!AR161</f>
        <v>0</v>
      </c>
      <c r="AG43" s="329">
        <f>payesh!AR163</f>
        <v>0</v>
      </c>
      <c r="AH43" s="329">
        <f>payesh!AR165</f>
        <v>0</v>
      </c>
      <c r="AI43" s="329">
        <f>payesh!AR167</f>
        <v>0</v>
      </c>
      <c r="AJ43" s="329">
        <f>payesh!AR169</f>
        <v>0</v>
      </c>
      <c r="AK43" s="332">
        <f>payesh!AR171</f>
        <v>0</v>
      </c>
    </row>
    <row r="44" spans="2:37" ht="18.75" thickBot="1" x14ac:dyDescent="0.3">
      <c r="B44" s="333">
        <f>payesh!AS7</f>
        <v>41</v>
      </c>
      <c r="C44" s="321" t="str">
        <f>payesh!AS3</f>
        <v>کردستان</v>
      </c>
      <c r="D44" s="321" t="str">
        <f>payesh!AS4</f>
        <v>قروه</v>
      </c>
      <c r="E44" s="321" t="str">
        <f>payesh!AS5</f>
        <v>مظفرآباد</v>
      </c>
      <c r="F44" s="321" t="str">
        <f>payesh!AS6</f>
        <v>لاله</v>
      </c>
      <c r="G44" s="321" t="str">
        <f>payesh!AS10</f>
        <v>کلینیک آوای مهر</v>
      </c>
      <c r="H44" s="321" t="str">
        <f>payesh!AS13</f>
        <v>نسیبه خالدیان</v>
      </c>
      <c r="I44" s="322">
        <f>payesh!AS14</f>
        <v>9307995493</v>
      </c>
      <c r="J44" s="321" t="str">
        <f>payesh!AS9</f>
        <v>حمیدرضا قصابی</v>
      </c>
      <c r="K44" s="321" t="str">
        <f>payesh!AS18</f>
        <v>ت2</v>
      </c>
      <c r="L44" s="321" t="str">
        <f>payesh!AS8</f>
        <v>فعال</v>
      </c>
      <c r="M44" s="321">
        <f>payesh!AS46</f>
        <v>26</v>
      </c>
      <c r="N44" s="322">
        <f>payesh!AS17</f>
        <v>758423504</v>
      </c>
      <c r="O44" s="321">
        <f>payesh!AS16</f>
        <v>0</v>
      </c>
      <c r="P44" s="321" t="str">
        <f>payesh!AS19</f>
        <v>زهره مظفری</v>
      </c>
      <c r="Q44" s="321" t="str">
        <f>payesh!AS20</f>
        <v>نازنین احمدی</v>
      </c>
      <c r="R44" s="321" t="str">
        <f>payesh!AS21</f>
        <v>مریم مظفری</v>
      </c>
      <c r="S44" s="321">
        <f>payesh!$AS$55</f>
        <v>0</v>
      </c>
      <c r="T44" s="343">
        <f>payesh!AS64</f>
        <v>0</v>
      </c>
      <c r="U44" s="321">
        <f>payesh!$AS$56</f>
        <v>0</v>
      </c>
      <c r="V44" s="321">
        <f>payesh!AS65</f>
        <v>0</v>
      </c>
      <c r="W44" s="321">
        <f>payesh!AS78</f>
        <v>0</v>
      </c>
      <c r="X44" s="321">
        <f>payesh!AS79</f>
        <v>0</v>
      </c>
      <c r="Y44" s="321" t="str">
        <f>payesh!$AS$83</f>
        <v>1395/02/20</v>
      </c>
      <c r="Z44" s="321">
        <f>payesh!$AS$84</f>
        <v>75</v>
      </c>
      <c r="AA44" s="321">
        <f>payesh!AS86</f>
        <v>200000000</v>
      </c>
      <c r="AB44" s="321">
        <f>payesh!AS153</f>
        <v>0</v>
      </c>
      <c r="AC44" s="321">
        <f>payesh!AS155</f>
        <v>0</v>
      </c>
      <c r="AD44" s="321">
        <f>payesh!AS157</f>
        <v>0</v>
      </c>
      <c r="AE44" s="321">
        <f>payesh!AS159</f>
        <v>0</v>
      </c>
      <c r="AF44" s="321">
        <f>payesh!AS161</f>
        <v>0</v>
      </c>
      <c r="AG44" s="321">
        <f>payesh!AS163</f>
        <v>0</v>
      </c>
      <c r="AH44" s="321">
        <f>payesh!AS165</f>
        <v>0</v>
      </c>
      <c r="AI44" s="321">
        <f>payesh!AS167</f>
        <v>0</v>
      </c>
      <c r="AJ44" s="321">
        <f>payesh!AS169</f>
        <v>0</v>
      </c>
      <c r="AK44" s="324">
        <f>payesh!AS171</f>
        <v>0</v>
      </c>
    </row>
    <row r="45" spans="2:37" ht="18.75" thickBot="1" x14ac:dyDescent="0.3">
      <c r="B45" s="326">
        <f>payesh!AT7</f>
        <v>42</v>
      </c>
      <c r="C45" s="329" t="str">
        <f>payesh!AT3</f>
        <v>کردستان</v>
      </c>
      <c r="D45" s="329" t="str">
        <f>payesh!AT4</f>
        <v>قروه</v>
      </c>
      <c r="E45" s="329" t="str">
        <f>payesh!AT5</f>
        <v>مظفرآباد</v>
      </c>
      <c r="F45" s="329" t="str">
        <f>payesh!AT6</f>
        <v>گل آفتابگردان</v>
      </c>
      <c r="G45" s="329" t="str">
        <f>payesh!AT10</f>
        <v>کلینیک آوای مهر</v>
      </c>
      <c r="H45" s="329" t="str">
        <f>payesh!AT13</f>
        <v>نسیبه خالدیان</v>
      </c>
      <c r="I45" s="330">
        <f>payesh!AT14</f>
        <v>9307995493</v>
      </c>
      <c r="J45" s="329" t="str">
        <f>payesh!AT9</f>
        <v>حمیدرضا قصابی</v>
      </c>
      <c r="K45" s="329" t="str">
        <f>payesh!AT18</f>
        <v>ت 2</v>
      </c>
      <c r="L45" s="329" t="str">
        <f>payesh!AT8</f>
        <v>فعال</v>
      </c>
      <c r="M45" s="329">
        <f>payesh!AT46</f>
        <v>27</v>
      </c>
      <c r="N45" s="330">
        <f>payesh!AT17</f>
        <v>758429426</v>
      </c>
      <c r="O45" s="329">
        <f>payesh!AT16</f>
        <v>0</v>
      </c>
      <c r="P45" s="329" t="str">
        <f>payesh!AT19</f>
        <v>روناک باغبانی</v>
      </c>
      <c r="Q45" s="329" t="str">
        <f>payesh!AT20</f>
        <v>لیلا مرادی</v>
      </c>
      <c r="R45" s="329" t="str">
        <f>payesh!AT21</f>
        <v>خدیجه مظفری</v>
      </c>
      <c r="S45" s="329">
        <f>payesh!$AT$55</f>
        <v>0</v>
      </c>
      <c r="T45" s="344">
        <f>payesh!AT64</f>
        <v>0</v>
      </c>
      <c r="U45" s="329">
        <f>payesh!$AT$56</f>
        <v>0</v>
      </c>
      <c r="V45" s="329">
        <f>payesh!AT65</f>
        <v>0</v>
      </c>
      <c r="W45" s="329">
        <f>payesh!AT78</f>
        <v>0</v>
      </c>
      <c r="X45" s="329">
        <f>payesh!AT79</f>
        <v>0</v>
      </c>
      <c r="Y45" s="329" t="str">
        <f>payesh!$AT$83</f>
        <v>1395/02/20</v>
      </c>
      <c r="Z45" s="329">
        <f>payesh!$AT$84</f>
        <v>76</v>
      </c>
      <c r="AA45" s="329">
        <f>payesh!AT86</f>
        <v>225000000</v>
      </c>
      <c r="AB45" s="329">
        <f>payesh!AT153</f>
        <v>0</v>
      </c>
      <c r="AC45" s="329">
        <f>payesh!AT155</f>
        <v>0</v>
      </c>
      <c r="AD45" s="329">
        <f>payesh!AT157</f>
        <v>0</v>
      </c>
      <c r="AE45" s="329">
        <f>payesh!AT159</f>
        <v>0</v>
      </c>
      <c r="AF45" s="329">
        <f>payesh!AT161</f>
        <v>0</v>
      </c>
      <c r="AG45" s="329">
        <f>payesh!AT163</f>
        <v>0</v>
      </c>
      <c r="AH45" s="329">
        <f>payesh!AT165</f>
        <v>0</v>
      </c>
      <c r="AI45" s="329">
        <f>payesh!AT167</f>
        <v>0</v>
      </c>
      <c r="AJ45" s="329">
        <f>payesh!AT169</f>
        <v>0</v>
      </c>
      <c r="AK45" s="332">
        <f>payesh!AT171</f>
        <v>0</v>
      </c>
    </row>
    <row r="46" spans="2:37" ht="18.75" thickBot="1" x14ac:dyDescent="0.3">
      <c r="B46" s="333">
        <f>payesh!AU7</f>
        <v>43</v>
      </c>
      <c r="C46" s="321" t="str">
        <f>payesh!AU3</f>
        <v>کردستان</v>
      </c>
      <c r="D46" s="321" t="str">
        <f>payesh!AU4</f>
        <v>قروه</v>
      </c>
      <c r="E46" s="321" t="str">
        <f>payesh!AU5</f>
        <v>آونگان</v>
      </c>
      <c r="F46" s="321" t="str">
        <f>payesh!AU6</f>
        <v>آرتینا</v>
      </c>
      <c r="G46" s="321" t="str">
        <f>payesh!AU10</f>
        <v>کلینیک آوای مهر</v>
      </c>
      <c r="H46" s="321" t="str">
        <f>payesh!AU13</f>
        <v>مینو عزیزی</v>
      </c>
      <c r="I46" s="322">
        <f>payesh!AU14</f>
        <v>9361435574</v>
      </c>
      <c r="J46" s="321" t="str">
        <f>payesh!AU9</f>
        <v>حمیدرضا قصابی</v>
      </c>
      <c r="K46" s="321" t="str">
        <f>payesh!AU18</f>
        <v>پ14</v>
      </c>
      <c r="L46" s="321" t="str">
        <f>payesh!AU8</f>
        <v>فعال</v>
      </c>
      <c r="M46" s="321">
        <f>payesh!AU46</f>
        <v>26</v>
      </c>
      <c r="N46" s="322">
        <f>payesh!AU17</f>
        <v>757933990</v>
      </c>
      <c r="O46" s="321">
        <f>payesh!AU16</f>
        <v>0</v>
      </c>
      <c r="P46" s="321" t="str">
        <f>payesh!AU19</f>
        <v>شوکت رستمی</v>
      </c>
      <c r="Q46" s="321" t="str">
        <f>payesh!AU20</f>
        <v>مینا شهسواری</v>
      </c>
      <c r="R46" s="321" t="str">
        <f>payesh!AU21</f>
        <v>آرزو سالاری</v>
      </c>
      <c r="S46" s="321">
        <f>payesh!$AU$55</f>
        <v>0</v>
      </c>
      <c r="T46" s="343">
        <f>payesh!AU64</f>
        <v>0</v>
      </c>
      <c r="U46" s="321">
        <f>payesh!$AU$56</f>
        <v>0</v>
      </c>
      <c r="V46" s="321">
        <f>payesh!AU65</f>
        <v>0</v>
      </c>
      <c r="W46" s="321">
        <f>payesh!AU78</f>
        <v>0</v>
      </c>
      <c r="X46" s="321">
        <f>payesh!AU79</f>
        <v>0</v>
      </c>
      <c r="Y46" s="321" t="str">
        <f>payesh!$AU$83</f>
        <v>1395/02/05</v>
      </c>
      <c r="Z46" s="321">
        <f>payesh!$AU$84</f>
        <v>80</v>
      </c>
      <c r="AA46" s="321">
        <f>payesh!AU86</f>
        <v>250000000</v>
      </c>
      <c r="AB46" s="321">
        <f>payesh!AU153</f>
        <v>0</v>
      </c>
      <c r="AC46" s="321">
        <f>payesh!AU155</f>
        <v>0</v>
      </c>
      <c r="AD46" s="321">
        <f>payesh!AU157</f>
        <v>0</v>
      </c>
      <c r="AE46" s="321">
        <f>payesh!AU159</f>
        <v>0</v>
      </c>
      <c r="AF46" s="321">
        <f>payesh!AU161</f>
        <v>0</v>
      </c>
      <c r="AG46" s="321">
        <f>payesh!AU163</f>
        <v>0</v>
      </c>
      <c r="AH46" s="321">
        <f>payesh!AU165</f>
        <v>0</v>
      </c>
      <c r="AI46" s="321">
        <f>payesh!AU167</f>
        <v>0</v>
      </c>
      <c r="AJ46" s="321">
        <f>payesh!AU169</f>
        <v>0</v>
      </c>
      <c r="AK46" s="324">
        <f>payesh!AU171</f>
        <v>0</v>
      </c>
    </row>
    <row r="47" spans="2:37" ht="18.75" thickBot="1" x14ac:dyDescent="0.3">
      <c r="B47" s="326">
        <f>payesh!AV7</f>
        <v>44</v>
      </c>
      <c r="C47" s="329" t="str">
        <f>payesh!AV3</f>
        <v>کردستان</v>
      </c>
      <c r="D47" s="329" t="str">
        <f>payesh!AV4</f>
        <v>قروه</v>
      </c>
      <c r="E47" s="329" t="str">
        <f>payesh!AV5</f>
        <v>خریله</v>
      </c>
      <c r="F47" s="329" t="str">
        <f>payesh!AV6</f>
        <v>ریحانه</v>
      </c>
      <c r="G47" s="329" t="str">
        <f>payesh!AV10</f>
        <v>کلینیک آوای مهر</v>
      </c>
      <c r="H47" s="329" t="str">
        <f>payesh!AV13</f>
        <v>مینو عزیزی</v>
      </c>
      <c r="I47" s="330">
        <f>payesh!AV14</f>
        <v>9361435574</v>
      </c>
      <c r="J47" s="329" t="str">
        <f>payesh!AV9</f>
        <v>حمیدرضا قصابی</v>
      </c>
      <c r="K47" s="329" t="str">
        <f>payesh!AV18</f>
        <v>پ14</v>
      </c>
      <c r="L47" s="329" t="str">
        <f>payesh!AV8</f>
        <v>فعال</v>
      </c>
      <c r="M47" s="329">
        <f>payesh!AV46</f>
        <v>25</v>
      </c>
      <c r="N47" s="330">
        <f>payesh!AV17</f>
        <v>76038437</v>
      </c>
      <c r="O47" s="329">
        <f>payesh!AV16</f>
        <v>0</v>
      </c>
      <c r="P47" s="329" t="str">
        <f>payesh!AV19</f>
        <v>فاطمه دهقانی</v>
      </c>
      <c r="Q47" s="329" t="str">
        <f>payesh!AV20</f>
        <v>کلثوم دهقانی</v>
      </c>
      <c r="R47" s="329" t="str">
        <f>payesh!AV21</f>
        <v>لیلا دهقانی</v>
      </c>
      <c r="S47" s="329">
        <f>payesh!$AV$55</f>
        <v>0</v>
      </c>
      <c r="T47" s="344">
        <f>payesh!AV64</f>
        <v>0</v>
      </c>
      <c r="U47" s="329">
        <f>payesh!$AV$56</f>
        <v>0</v>
      </c>
      <c r="V47" s="329">
        <f>payesh!AV65</f>
        <v>0</v>
      </c>
      <c r="W47" s="329">
        <f>payesh!AV78</f>
        <v>0</v>
      </c>
      <c r="X47" s="329">
        <f>payesh!AV79</f>
        <v>0</v>
      </c>
      <c r="Y47" s="329" t="str">
        <f>payesh!$AV$83</f>
        <v>1395/02/20</v>
      </c>
      <c r="Z47" s="329">
        <f>payesh!$AV$84</f>
        <v>73</v>
      </c>
      <c r="AA47" s="329">
        <f>payesh!AV86</f>
        <v>210000000</v>
      </c>
      <c r="AB47" s="329">
        <f>payesh!AV153</f>
        <v>0</v>
      </c>
      <c r="AC47" s="329">
        <f>payesh!AV155</f>
        <v>0</v>
      </c>
      <c r="AD47" s="329">
        <f>payesh!AV157</f>
        <v>0</v>
      </c>
      <c r="AE47" s="329">
        <f>payesh!AV159</f>
        <v>0</v>
      </c>
      <c r="AF47" s="329">
        <f>payesh!AV161</f>
        <v>0</v>
      </c>
      <c r="AG47" s="329">
        <f>payesh!AV163</f>
        <v>0</v>
      </c>
      <c r="AH47" s="329">
        <f>payesh!AV165</f>
        <v>0</v>
      </c>
      <c r="AI47" s="329">
        <f>payesh!AV167</f>
        <v>0</v>
      </c>
      <c r="AJ47" s="329">
        <f>payesh!AV169</f>
        <v>0</v>
      </c>
      <c r="AK47" s="332">
        <f>payesh!AV171</f>
        <v>0</v>
      </c>
    </row>
    <row r="48" spans="2:37" ht="18.75" thickBot="1" x14ac:dyDescent="0.3">
      <c r="B48" s="333">
        <f>payesh!AW7</f>
        <v>45</v>
      </c>
      <c r="C48" s="321" t="str">
        <f>payesh!AW3</f>
        <v>کردستان</v>
      </c>
      <c r="D48" s="321" t="str">
        <f>payesh!AW4</f>
        <v>قروه</v>
      </c>
      <c r="E48" s="321" t="str">
        <f>payesh!AW5</f>
        <v>خریله</v>
      </c>
      <c r="F48" s="321" t="str">
        <f>payesh!AW6</f>
        <v>خاطره</v>
      </c>
      <c r="G48" s="321" t="str">
        <f>payesh!AW10</f>
        <v>کلینیک آوای مهر</v>
      </c>
      <c r="H48" s="321" t="str">
        <f>payesh!AW13</f>
        <v>مینو عزیزی</v>
      </c>
      <c r="I48" s="322">
        <f>payesh!AW14</f>
        <v>9188720461</v>
      </c>
      <c r="J48" s="321" t="str">
        <f>payesh!AW9</f>
        <v>حمیدرضا قصابی</v>
      </c>
      <c r="K48" s="321" t="str">
        <f>payesh!AW18</f>
        <v>پ14</v>
      </c>
      <c r="L48" s="321" t="str">
        <f>payesh!AW8</f>
        <v>فعال</v>
      </c>
      <c r="M48" s="321">
        <f>payesh!AW46</f>
        <v>25</v>
      </c>
      <c r="N48" s="322">
        <f>payesh!AW17</f>
        <v>761467048</v>
      </c>
      <c r="O48" s="321">
        <f>payesh!AW16</f>
        <v>0</v>
      </c>
      <c r="P48" s="321" t="str">
        <f>payesh!AW19</f>
        <v>زینا فرجی</v>
      </c>
      <c r="Q48" s="321" t="str">
        <f>payesh!AW20</f>
        <v>خاطره  امینی</v>
      </c>
      <c r="R48" s="321" t="str">
        <f>payesh!AW21</f>
        <v>فریده دهقانی</v>
      </c>
      <c r="S48" s="321">
        <f>payesh!$AW$55</f>
        <v>0</v>
      </c>
      <c r="T48" s="343">
        <f>payesh!AW64</f>
        <v>0</v>
      </c>
      <c r="U48" s="321">
        <f>payesh!$AW$56</f>
        <v>0</v>
      </c>
      <c r="V48" s="321">
        <f>payesh!AW65</f>
        <v>0</v>
      </c>
      <c r="W48" s="321">
        <f>payesh!AW78</f>
        <v>0</v>
      </c>
      <c r="X48" s="321">
        <f>payesh!AW79</f>
        <v>0</v>
      </c>
      <c r="Y48" s="321" t="str">
        <f>payesh!$AW$83</f>
        <v>1395/02/20</v>
      </c>
      <c r="Z48" s="321">
        <f>payesh!$AW$84</f>
        <v>70</v>
      </c>
      <c r="AA48" s="321">
        <f>payesh!AW86</f>
        <v>215000000</v>
      </c>
      <c r="AB48" s="321">
        <f>payesh!AW153</f>
        <v>0</v>
      </c>
      <c r="AC48" s="321">
        <f>payesh!AW155</f>
        <v>0</v>
      </c>
      <c r="AD48" s="321">
        <f>payesh!AW157</f>
        <v>0</v>
      </c>
      <c r="AE48" s="321">
        <f>payesh!AW159</f>
        <v>0</v>
      </c>
      <c r="AF48" s="321">
        <f>payesh!AW161</f>
        <v>0</v>
      </c>
      <c r="AG48" s="321">
        <f>payesh!AW163</f>
        <v>0</v>
      </c>
      <c r="AH48" s="321">
        <f>payesh!AW165</f>
        <v>0</v>
      </c>
      <c r="AI48" s="321">
        <f>payesh!AW167</f>
        <v>0</v>
      </c>
      <c r="AJ48" s="321">
        <f>payesh!AW169</f>
        <v>0</v>
      </c>
      <c r="AK48" s="324">
        <f>payesh!AW171</f>
        <v>0</v>
      </c>
    </row>
    <row r="49" spans="2:37" ht="18.75" thickBot="1" x14ac:dyDescent="0.3">
      <c r="B49" s="326">
        <f>payesh!AX7</f>
        <v>46</v>
      </c>
      <c r="C49" s="329" t="str">
        <f>payesh!AX3</f>
        <v>کردستان</v>
      </c>
      <c r="D49" s="329" t="str">
        <f>payesh!AX4</f>
        <v>قروه</v>
      </c>
      <c r="E49" s="329" t="str">
        <f>payesh!AX5</f>
        <v>کنگره</v>
      </c>
      <c r="F49" s="329" t="str">
        <f>payesh!AX6</f>
        <v>ابتسام</v>
      </c>
      <c r="G49" s="329" t="str">
        <f>payesh!AX10</f>
        <v>کلینیک آوای مهر</v>
      </c>
      <c r="H49" s="329" t="str">
        <f>payesh!AX13</f>
        <v>نسیبه خالدیان</v>
      </c>
      <c r="I49" s="330">
        <f>payesh!AX14</f>
        <v>9307995493</v>
      </c>
      <c r="J49" s="329" t="str">
        <f>payesh!AX9</f>
        <v>حمیدرضا قصابی</v>
      </c>
      <c r="K49" s="329" t="str">
        <f>payesh!AX18</f>
        <v>پ14</v>
      </c>
      <c r="L49" s="329" t="str">
        <f>payesh!AX8</f>
        <v>فعال</v>
      </c>
      <c r="M49" s="329">
        <f>payesh!AX46</f>
        <v>22</v>
      </c>
      <c r="N49" s="330">
        <f>payesh!AX17</f>
        <v>763543563</v>
      </c>
      <c r="O49" s="329">
        <f>payesh!AX16</f>
        <v>0</v>
      </c>
      <c r="P49" s="329" t="str">
        <f>payesh!AX19</f>
        <v xml:space="preserve"> آرزو قبادی</v>
      </c>
      <c r="Q49" s="329" t="str">
        <f>payesh!AX20</f>
        <v>لادن محمدی</v>
      </c>
      <c r="R49" s="329" t="str">
        <f>payesh!AX21</f>
        <v>جیران کریمی</v>
      </c>
      <c r="S49" s="329">
        <f>payesh!$AX$55</f>
        <v>0</v>
      </c>
      <c r="T49" s="344">
        <f>payesh!AX64</f>
        <v>0</v>
      </c>
      <c r="U49" s="329">
        <f>payesh!$AX$56</f>
        <v>0</v>
      </c>
      <c r="V49" s="329">
        <f>payesh!AX65</f>
        <v>0</v>
      </c>
      <c r="W49" s="329">
        <f>payesh!AX78</f>
        <v>0</v>
      </c>
      <c r="X49" s="329">
        <f>payesh!AX79</f>
        <v>0</v>
      </c>
      <c r="Y49" s="329" t="str">
        <f>payesh!$AX$83</f>
        <v>1395/02/20</v>
      </c>
      <c r="Z49" s="329">
        <f>payesh!$AX$84</f>
        <v>74</v>
      </c>
      <c r="AA49" s="329">
        <f>payesh!AX86</f>
        <v>225000000</v>
      </c>
      <c r="AB49" s="329">
        <f>payesh!AX153</f>
        <v>0</v>
      </c>
      <c r="AC49" s="329">
        <f>payesh!AX155</f>
        <v>0</v>
      </c>
      <c r="AD49" s="329">
        <f>payesh!AX157</f>
        <v>0</v>
      </c>
      <c r="AE49" s="329">
        <f>payesh!AX159</f>
        <v>0</v>
      </c>
      <c r="AF49" s="329">
        <f>payesh!AX161</f>
        <v>0</v>
      </c>
      <c r="AG49" s="329">
        <f>payesh!AX163</f>
        <v>0</v>
      </c>
      <c r="AH49" s="329">
        <f>payesh!AX165</f>
        <v>0</v>
      </c>
      <c r="AI49" s="329">
        <f>payesh!AX167</f>
        <v>0</v>
      </c>
      <c r="AJ49" s="329">
        <f>payesh!AX169</f>
        <v>0</v>
      </c>
      <c r="AK49" s="332">
        <f>payesh!AX171</f>
        <v>0</v>
      </c>
    </row>
    <row r="50" spans="2:37" ht="18.75" thickBot="1" x14ac:dyDescent="0.3">
      <c r="B50" s="333">
        <f>payesh!AY7</f>
        <v>47</v>
      </c>
      <c r="C50" s="321" t="str">
        <f>payesh!AY3</f>
        <v>کردستان</v>
      </c>
      <c r="D50" s="321" t="str">
        <f>payesh!AY4</f>
        <v>قروه</v>
      </c>
      <c r="E50" s="321" t="str">
        <f>payesh!AY5</f>
        <v>کنگره</v>
      </c>
      <c r="F50" s="321" t="str">
        <f>payesh!AY6</f>
        <v>ستاره</v>
      </c>
      <c r="G50" s="321" t="str">
        <f>payesh!AY10</f>
        <v>کلینیک آوای مهر</v>
      </c>
      <c r="H50" s="321" t="str">
        <f>payesh!AY13</f>
        <v>نسیبه خالدیان</v>
      </c>
      <c r="I50" s="322">
        <f>payesh!AY14</f>
        <v>9307995493</v>
      </c>
      <c r="J50" s="321" t="str">
        <f>payesh!AY9</f>
        <v>حمیدرضا قصابی</v>
      </c>
      <c r="K50" s="321" t="str">
        <f>payesh!AY18</f>
        <v>پ14</v>
      </c>
      <c r="L50" s="321" t="str">
        <f>payesh!AY8</f>
        <v>فعال</v>
      </c>
      <c r="M50" s="321">
        <f>payesh!AY46</f>
        <v>22</v>
      </c>
      <c r="N50" s="322">
        <f>payesh!AY17</f>
        <v>763530166</v>
      </c>
      <c r="O50" s="321">
        <f>payesh!AY16</f>
        <v>0</v>
      </c>
      <c r="P50" s="321" t="str">
        <f>payesh!AY19</f>
        <v>محبوبه امیری</v>
      </c>
      <c r="Q50" s="321" t="str">
        <f>payesh!AY20</f>
        <v xml:space="preserve">شریفه فتحی </v>
      </c>
      <c r="R50" s="321" t="str">
        <f>payesh!AY21</f>
        <v>ثریا فتحی</v>
      </c>
      <c r="S50" s="321">
        <f>payesh!$AY$55</f>
        <v>0</v>
      </c>
      <c r="T50" s="343">
        <f>payesh!AY64</f>
        <v>0</v>
      </c>
      <c r="U50" s="321">
        <f>payesh!$AY$56</f>
        <v>0</v>
      </c>
      <c r="V50" s="321">
        <f>payesh!AY65</f>
        <v>0</v>
      </c>
      <c r="W50" s="321">
        <f>payesh!AY78</f>
        <v>0</v>
      </c>
      <c r="X50" s="321">
        <f>payesh!AY79</f>
        <v>0</v>
      </c>
      <c r="Y50" s="321" t="str">
        <f>payesh!$AY$83</f>
        <v>1395/02/20</v>
      </c>
      <c r="Z50" s="321">
        <f>payesh!$AY$84</f>
        <v>74</v>
      </c>
      <c r="AA50" s="321">
        <f>payesh!AY86</f>
        <v>200000000</v>
      </c>
      <c r="AB50" s="321">
        <f>payesh!AY153</f>
        <v>0</v>
      </c>
      <c r="AC50" s="321">
        <f>payesh!AY155</f>
        <v>0</v>
      </c>
      <c r="AD50" s="321">
        <f>payesh!AY157</f>
        <v>0</v>
      </c>
      <c r="AE50" s="321">
        <f>payesh!AY159</f>
        <v>0</v>
      </c>
      <c r="AF50" s="321">
        <f>payesh!AY161</f>
        <v>0</v>
      </c>
      <c r="AG50" s="321">
        <f>payesh!AY163</f>
        <v>0</v>
      </c>
      <c r="AH50" s="321">
        <f>payesh!AY165</f>
        <v>0</v>
      </c>
      <c r="AI50" s="321">
        <f>payesh!AY167</f>
        <v>0</v>
      </c>
      <c r="AJ50" s="321">
        <f>payesh!AY169</f>
        <v>0</v>
      </c>
      <c r="AK50" s="324">
        <f>payesh!AY171</f>
        <v>0</v>
      </c>
    </row>
    <row r="51" spans="2:37" ht="18.75" thickBot="1" x14ac:dyDescent="0.3">
      <c r="B51" s="326">
        <f>payesh!AZ7</f>
        <v>48</v>
      </c>
      <c r="C51" s="329" t="str">
        <f>payesh!AZ3</f>
        <v>کردستان</v>
      </c>
      <c r="D51" s="329" t="str">
        <f>payesh!AZ4</f>
        <v>قروه</v>
      </c>
      <c r="E51" s="329" t="str">
        <f>payesh!AZ5</f>
        <v>شکوه آباد</v>
      </c>
      <c r="F51" s="329" t="str">
        <f>payesh!AZ6</f>
        <v>برکت</v>
      </c>
      <c r="G51" s="329" t="str">
        <f>payesh!AZ10</f>
        <v>کلینیک آوای مهر</v>
      </c>
      <c r="H51" s="329" t="str">
        <f>payesh!AZ13</f>
        <v>نسیبه خالدیان</v>
      </c>
      <c r="I51" s="330">
        <f>payesh!AZ14</f>
        <v>9307995493</v>
      </c>
      <c r="J51" s="329" t="str">
        <f>payesh!AZ9</f>
        <v>حمیدرضا قصابی</v>
      </c>
      <c r="K51" s="329" t="str">
        <f>payesh!AZ18</f>
        <v>پ14</v>
      </c>
      <c r="L51" s="329" t="str">
        <f>payesh!AZ8</f>
        <v>فعال</v>
      </c>
      <c r="M51" s="329">
        <f>payesh!AZ46</f>
        <v>30</v>
      </c>
      <c r="N51" s="330">
        <f>payesh!AZ17</f>
        <v>765314019</v>
      </c>
      <c r="O51" s="329">
        <f>payesh!AZ16</f>
        <v>0</v>
      </c>
      <c r="P51" s="329" t="str">
        <f>payesh!AZ19</f>
        <v>صغری ملکی موفق</v>
      </c>
      <c r="Q51" s="329" t="str">
        <f>payesh!AZ20</f>
        <v>ژیلا حشمتی</v>
      </c>
      <c r="R51" s="329" t="str">
        <f>payesh!AZ21</f>
        <v>ظریفه زارعی</v>
      </c>
      <c r="S51" s="329">
        <f>payesh!$AZ$55</f>
        <v>0</v>
      </c>
      <c r="T51" s="344">
        <f>payesh!AZ64</f>
        <v>0</v>
      </c>
      <c r="U51" s="329">
        <f>payesh!$AZ$56</f>
        <v>0</v>
      </c>
      <c r="V51" s="329">
        <f>payesh!AZ65</f>
        <v>0</v>
      </c>
      <c r="W51" s="329">
        <f>payesh!AZ78</f>
        <v>0</v>
      </c>
      <c r="X51" s="329">
        <f>payesh!AZ79</f>
        <v>0</v>
      </c>
      <c r="Y51" s="329" t="str">
        <f>payesh!$AZ$83</f>
        <v>1395/05/03</v>
      </c>
      <c r="Z51" s="329">
        <f>payesh!$AZ$84</f>
        <v>69</v>
      </c>
      <c r="AA51" s="329">
        <f>payesh!AZ86</f>
        <v>200000000</v>
      </c>
      <c r="AB51" s="329">
        <f>payesh!AZ153</f>
        <v>0</v>
      </c>
      <c r="AC51" s="329">
        <f>payesh!AZ155</f>
        <v>0</v>
      </c>
      <c r="AD51" s="329">
        <f>payesh!AZ157</f>
        <v>0</v>
      </c>
      <c r="AE51" s="329">
        <f>payesh!AZ159</f>
        <v>0</v>
      </c>
      <c r="AF51" s="329">
        <f>payesh!AZ161</f>
        <v>0</v>
      </c>
      <c r="AG51" s="329">
        <f>payesh!AZ163</f>
        <v>0</v>
      </c>
      <c r="AH51" s="329">
        <f>payesh!AZ165</f>
        <v>0</v>
      </c>
      <c r="AI51" s="329">
        <f>payesh!AZ167</f>
        <v>0</v>
      </c>
      <c r="AJ51" s="329">
        <f>payesh!AZ169</f>
        <v>0</v>
      </c>
      <c r="AK51" s="332">
        <f>payesh!AZ171</f>
        <v>0</v>
      </c>
    </row>
    <row r="52" spans="2:37" ht="18.75" thickBot="1" x14ac:dyDescent="0.3">
      <c r="B52" s="333">
        <f>payesh!BA7</f>
        <v>49</v>
      </c>
      <c r="C52" s="321" t="str">
        <f>payesh!BA3</f>
        <v>کردستان</v>
      </c>
      <c r="D52" s="321" t="str">
        <f>payesh!BA4</f>
        <v>قروه</v>
      </c>
      <c r="E52" s="321" t="str">
        <f>payesh!BA5</f>
        <v>شکوه آباد</v>
      </c>
      <c r="F52" s="321" t="str">
        <f>payesh!BA6</f>
        <v>گلبرگ</v>
      </c>
      <c r="G52" s="321" t="str">
        <f>payesh!BA10</f>
        <v>کلینیک آوای مهر</v>
      </c>
      <c r="H52" s="321" t="str">
        <f>payesh!BA13</f>
        <v>مینو عزیزی</v>
      </c>
      <c r="I52" s="322">
        <f>payesh!BA14</f>
        <v>9361435574</v>
      </c>
      <c r="J52" s="321" t="str">
        <f>payesh!BA9</f>
        <v>حمیدرضا قصابی</v>
      </c>
      <c r="K52" s="321" t="str">
        <f>payesh!BA18</f>
        <v>پ14</v>
      </c>
      <c r="L52" s="321" t="str">
        <f>payesh!BA8</f>
        <v>فعال</v>
      </c>
      <c r="M52" s="321">
        <f>payesh!BA46</f>
        <v>30</v>
      </c>
      <c r="N52" s="322">
        <f>payesh!BA17</f>
        <v>765716365</v>
      </c>
      <c r="O52" s="321">
        <f>payesh!BA16</f>
        <v>0</v>
      </c>
      <c r="P52" s="321" t="str">
        <f>payesh!BA19</f>
        <v>هاجر اردلان</v>
      </c>
      <c r="Q52" s="321" t="str">
        <f>payesh!BA20</f>
        <v>لیلی سلیمانیان</v>
      </c>
      <c r="R52" s="321" t="str">
        <f>payesh!BA21</f>
        <v>کبری وحدت</v>
      </c>
      <c r="S52" s="321">
        <f>payesh!$BA$55</f>
        <v>0</v>
      </c>
      <c r="T52" s="343">
        <f>payesh!BA64</f>
        <v>0</v>
      </c>
      <c r="U52" s="321">
        <f>payesh!$BA$56</f>
        <v>0</v>
      </c>
      <c r="V52" s="321">
        <f>payesh!BA65</f>
        <v>0</v>
      </c>
      <c r="W52" s="321">
        <f>payesh!BA78</f>
        <v>0</v>
      </c>
      <c r="X52" s="321">
        <f>payesh!BA79</f>
        <v>0</v>
      </c>
      <c r="Y52" s="321" t="str">
        <f>payesh!$BA$83</f>
        <v>1395/05/03</v>
      </c>
      <c r="Z52" s="321">
        <f>payesh!$BA$84</f>
        <v>76</v>
      </c>
      <c r="AA52" s="321">
        <f>payesh!BA86</f>
        <v>225000000</v>
      </c>
      <c r="AB52" s="321">
        <f>payesh!BA153</f>
        <v>0</v>
      </c>
      <c r="AC52" s="321">
        <f>payesh!BA155</f>
        <v>0</v>
      </c>
      <c r="AD52" s="321">
        <f>payesh!BA157</f>
        <v>0</v>
      </c>
      <c r="AE52" s="321">
        <f>payesh!BA159</f>
        <v>0</v>
      </c>
      <c r="AF52" s="321">
        <f>payesh!BA161</f>
        <v>0</v>
      </c>
      <c r="AG52" s="321">
        <f>payesh!BA163</f>
        <v>0</v>
      </c>
      <c r="AH52" s="321">
        <f>payesh!BA165</f>
        <v>0</v>
      </c>
      <c r="AI52" s="321">
        <f>payesh!BA167</f>
        <v>0</v>
      </c>
      <c r="AJ52" s="321">
        <f>payesh!BA169</f>
        <v>0</v>
      </c>
      <c r="AK52" s="324">
        <f>payesh!BA171</f>
        <v>0</v>
      </c>
    </row>
    <row r="53" spans="2:37" ht="18.75" thickBot="1" x14ac:dyDescent="0.3">
      <c r="B53" s="326">
        <f>payesh!BB7</f>
        <v>50</v>
      </c>
      <c r="C53" s="329" t="str">
        <f>payesh!BB3</f>
        <v>کردستان</v>
      </c>
      <c r="D53" s="329" t="str">
        <f>payesh!BB4</f>
        <v>قروه</v>
      </c>
      <c r="E53" s="329" t="str">
        <f>payesh!BB5</f>
        <v>کریم اباد</v>
      </c>
      <c r="F53" s="329" t="str">
        <f>payesh!BB6</f>
        <v>شب بو</v>
      </c>
      <c r="G53" s="329" t="str">
        <f>payesh!BB10</f>
        <v>کلینیک آوای مهر</v>
      </c>
      <c r="H53" s="329" t="str">
        <f>payesh!BB13</f>
        <v>سهیلا رحیمی</v>
      </c>
      <c r="I53" s="330">
        <f>payesh!BB14</f>
        <v>9188720461</v>
      </c>
      <c r="J53" s="329" t="str">
        <f>payesh!BB9</f>
        <v>حمیدرضا قصابی</v>
      </c>
      <c r="K53" s="329" t="str">
        <f>payesh!BB18</f>
        <v>ت1</v>
      </c>
      <c r="L53" s="329" t="str">
        <f>payesh!BB8</f>
        <v>فعال</v>
      </c>
      <c r="M53" s="329">
        <f>payesh!BB46</f>
        <v>22</v>
      </c>
      <c r="N53" s="330">
        <f>payesh!BB17</f>
        <v>0</v>
      </c>
      <c r="O53" s="329">
        <f>payesh!BB16</f>
        <v>0</v>
      </c>
      <c r="P53" s="329" t="str">
        <f>payesh!BB19</f>
        <v>ریحان خالدیان</v>
      </c>
      <c r="Q53" s="329" t="str">
        <f>payesh!BB20</f>
        <v>زینب مفاخری</v>
      </c>
      <c r="R53" s="329" t="str">
        <f>payesh!BB21</f>
        <v>پریا مفاخری</v>
      </c>
      <c r="S53" s="329">
        <f>payesh!$BB$55</f>
        <v>0</v>
      </c>
      <c r="T53" s="344">
        <f>payesh!BB64</f>
        <v>0</v>
      </c>
      <c r="U53" s="329">
        <f>payesh!$BB$56</f>
        <v>0</v>
      </c>
      <c r="V53" s="329">
        <f>payesh!BB65</f>
        <v>0</v>
      </c>
      <c r="W53" s="329">
        <f>payesh!BB78</f>
        <v>0</v>
      </c>
      <c r="X53" s="329">
        <f>payesh!BB79</f>
        <v>0</v>
      </c>
      <c r="Y53" s="329" t="str">
        <f>payesh!$BB$83</f>
        <v>1395/02/05</v>
      </c>
      <c r="Z53" s="329">
        <f>payesh!$BB$84</f>
        <v>77</v>
      </c>
      <c r="AA53" s="329">
        <f>payesh!BB86</f>
        <v>275000000</v>
      </c>
      <c r="AB53" s="329">
        <f>payesh!BB153</f>
        <v>0</v>
      </c>
      <c r="AC53" s="329">
        <f>payesh!BB155</f>
        <v>0</v>
      </c>
      <c r="AD53" s="329">
        <f>payesh!BB157</f>
        <v>0</v>
      </c>
      <c r="AE53" s="329">
        <f>payesh!BB159</f>
        <v>0</v>
      </c>
      <c r="AF53" s="329">
        <f>payesh!BB161</f>
        <v>0</v>
      </c>
      <c r="AG53" s="329">
        <f>payesh!BB163</f>
        <v>0</v>
      </c>
      <c r="AH53" s="329">
        <f>payesh!BB165</f>
        <v>0</v>
      </c>
      <c r="AI53" s="329">
        <f>payesh!BB167</f>
        <v>0</v>
      </c>
      <c r="AJ53" s="329">
        <f>payesh!BB169</f>
        <v>0</v>
      </c>
      <c r="AK53" s="332">
        <f>payesh!BB171</f>
        <v>0</v>
      </c>
    </row>
    <row r="54" spans="2:37" ht="18.75" thickBot="1" x14ac:dyDescent="0.3">
      <c r="B54" s="333">
        <f>payesh!BC7</f>
        <v>51</v>
      </c>
      <c r="C54" s="321" t="str">
        <f>payesh!BC3</f>
        <v>کردستان</v>
      </c>
      <c r="D54" s="321" t="str">
        <f>payesh!BC4</f>
        <v>قروه</v>
      </c>
      <c r="E54" s="321" t="str">
        <f>payesh!BC5</f>
        <v>زیویه</v>
      </c>
      <c r="F54" s="321" t="str">
        <f>payesh!BC6</f>
        <v>سمانه</v>
      </c>
      <c r="G54" s="321" t="str">
        <f>payesh!BC10</f>
        <v>کلینیک آوای مهر</v>
      </c>
      <c r="H54" s="321" t="str">
        <f>payesh!BC13</f>
        <v>نسیبه خالدیان</v>
      </c>
      <c r="I54" s="322">
        <f>payesh!BC14</f>
        <v>9307995493</v>
      </c>
      <c r="J54" s="321" t="str">
        <f>payesh!BC9</f>
        <v>حمیدرضا قصابی</v>
      </c>
      <c r="K54" s="321" t="str">
        <f>payesh!BC18</f>
        <v>پ 14</v>
      </c>
      <c r="L54" s="321" t="str">
        <f>payesh!BC8</f>
        <v>فعال</v>
      </c>
      <c r="M54" s="321">
        <f>payesh!BC46</f>
        <v>24</v>
      </c>
      <c r="N54" s="322">
        <f>payesh!BC17</f>
        <v>768200814</v>
      </c>
      <c r="O54" s="321">
        <f>payesh!BC16</f>
        <v>0</v>
      </c>
      <c r="P54" s="321" t="str">
        <f>payesh!BC19</f>
        <v>زهرا مظفری</v>
      </c>
      <c r="Q54" s="321" t="str">
        <f>payesh!BC20</f>
        <v>اشرفی مظفری</v>
      </c>
      <c r="R54" s="321" t="str">
        <f>payesh!BC21</f>
        <v>فاطمه نعمتی</v>
      </c>
      <c r="S54" s="321">
        <f>payesh!$BC$55</f>
        <v>0</v>
      </c>
      <c r="T54" s="343">
        <f>payesh!BC64</f>
        <v>0</v>
      </c>
      <c r="U54" s="321">
        <f>payesh!$BC$56</f>
        <v>0</v>
      </c>
      <c r="V54" s="321">
        <f>payesh!BC65</f>
        <v>0</v>
      </c>
      <c r="W54" s="321">
        <f>payesh!BC78</f>
        <v>0</v>
      </c>
      <c r="X54" s="321">
        <f>payesh!BC79</f>
        <v>0</v>
      </c>
      <c r="Y54" s="321" t="str">
        <f>payesh!$BC$83</f>
        <v>1395/05/03</v>
      </c>
      <c r="Z54" s="321">
        <f>payesh!$BC$84</f>
        <v>74</v>
      </c>
      <c r="AA54" s="321">
        <f>payesh!BC86</f>
        <v>260000000</v>
      </c>
      <c r="AB54" s="321">
        <f>payesh!BC153</f>
        <v>0</v>
      </c>
      <c r="AC54" s="321">
        <f>payesh!BC155</f>
        <v>0</v>
      </c>
      <c r="AD54" s="321">
        <f>payesh!BC157</f>
        <v>0</v>
      </c>
      <c r="AE54" s="321">
        <f>payesh!BC159</f>
        <v>0</v>
      </c>
      <c r="AF54" s="321">
        <f>payesh!BC161</f>
        <v>0</v>
      </c>
      <c r="AG54" s="321">
        <f>payesh!BC163</f>
        <v>0</v>
      </c>
      <c r="AH54" s="321">
        <f>payesh!BC165</f>
        <v>0</v>
      </c>
      <c r="AI54" s="321">
        <f>payesh!BC167</f>
        <v>0</v>
      </c>
      <c r="AJ54" s="321">
        <f>payesh!BC169</f>
        <v>0</v>
      </c>
      <c r="AK54" s="324">
        <f>payesh!BC171</f>
        <v>0</v>
      </c>
    </row>
    <row r="55" spans="2:37" ht="18.75" thickBot="1" x14ac:dyDescent="0.3">
      <c r="B55" s="326">
        <f>payesh!BD7</f>
        <v>52</v>
      </c>
      <c r="C55" s="329" t="str">
        <f>payesh!BD3</f>
        <v>کردستان</v>
      </c>
      <c r="D55" s="329" t="str">
        <f>payesh!BD4</f>
        <v>قروه</v>
      </c>
      <c r="E55" s="329" t="str">
        <f>payesh!BD5</f>
        <v>ویهج</v>
      </c>
      <c r="F55" s="329" t="str">
        <f>payesh!BD6</f>
        <v>گل ها</v>
      </c>
      <c r="G55" s="329" t="str">
        <f>payesh!BD10</f>
        <v>کلینیک آوای مهر</v>
      </c>
      <c r="H55" s="329" t="str">
        <f>payesh!BD13</f>
        <v>زهره سنگین ابادی</v>
      </c>
      <c r="I55" s="330">
        <f>payesh!BD14</f>
        <v>9184278362</v>
      </c>
      <c r="J55" s="329" t="str">
        <f>payesh!BD9</f>
        <v>حمیدرضا قصابی</v>
      </c>
      <c r="K55" s="329" t="str">
        <f>payesh!BD18</f>
        <v>پ 14</v>
      </c>
      <c r="L55" s="329" t="str">
        <f>payesh!BD8</f>
        <v>فعال</v>
      </c>
      <c r="M55" s="329">
        <f>payesh!BD46</f>
        <v>5</v>
      </c>
      <c r="N55" s="330">
        <f>payesh!BD17</f>
        <v>766640676</v>
      </c>
      <c r="O55" s="329">
        <f>payesh!BD16</f>
        <v>0</v>
      </c>
      <c r="P55" s="329" t="str">
        <f>payesh!BD19</f>
        <v>فاطمه رضایی</v>
      </c>
      <c r="Q55" s="329" t="str">
        <f>payesh!BD20</f>
        <v>مریم نصرالهی</v>
      </c>
      <c r="R55" s="329" t="str">
        <f>payesh!BD21</f>
        <v>اکرم قاسمی</v>
      </c>
      <c r="S55" s="329">
        <f>payesh!$BD$55</f>
        <v>0</v>
      </c>
      <c r="T55" s="344">
        <f>payesh!BD64</f>
        <v>0</v>
      </c>
      <c r="U55" s="329">
        <f>payesh!$BD$56</f>
        <v>0</v>
      </c>
      <c r="V55" s="329">
        <f>payesh!BD65</f>
        <v>0</v>
      </c>
      <c r="W55" s="329">
        <f>payesh!BD78</f>
        <v>0</v>
      </c>
      <c r="X55" s="329">
        <f>payesh!BD79</f>
        <v>0</v>
      </c>
      <c r="Y55" s="329" t="str">
        <f>payesh!$BD$83</f>
        <v>1395/03/31</v>
      </c>
      <c r="Z55" s="329">
        <f>payesh!$BD$84</f>
        <v>75</v>
      </c>
      <c r="AA55" s="329">
        <f>payesh!BD86</f>
        <v>235000000</v>
      </c>
      <c r="AB55" s="329">
        <f>payesh!BD153</f>
        <v>0</v>
      </c>
      <c r="AC55" s="329">
        <f>payesh!BD155</f>
        <v>0</v>
      </c>
      <c r="AD55" s="329">
        <f>payesh!BD157</f>
        <v>0</v>
      </c>
      <c r="AE55" s="329">
        <f>payesh!BD159</f>
        <v>0</v>
      </c>
      <c r="AF55" s="329">
        <f>payesh!BD161</f>
        <v>0</v>
      </c>
      <c r="AG55" s="329">
        <f>payesh!BD163</f>
        <v>0</v>
      </c>
      <c r="AH55" s="329">
        <f>payesh!BD165</f>
        <v>0</v>
      </c>
      <c r="AI55" s="329">
        <f>payesh!BD167</f>
        <v>0</v>
      </c>
      <c r="AJ55" s="329">
        <f>payesh!BD169</f>
        <v>0</v>
      </c>
      <c r="AK55" s="332">
        <f>payesh!BD171</f>
        <v>0</v>
      </c>
    </row>
    <row r="56" spans="2:37" ht="18.75" thickBot="1" x14ac:dyDescent="0.3">
      <c r="B56" s="333">
        <f>payesh!BE7</f>
        <v>53</v>
      </c>
      <c r="C56" s="321" t="str">
        <f>payesh!BE3</f>
        <v>کردستان</v>
      </c>
      <c r="D56" s="321" t="str">
        <f>payesh!BE4</f>
        <v>قروه</v>
      </c>
      <c r="E56" s="321" t="str">
        <f>payesh!BE5</f>
        <v>ویهج</v>
      </c>
      <c r="F56" s="321" t="str">
        <f>payesh!BE6</f>
        <v>یاسمن</v>
      </c>
      <c r="G56" s="321" t="str">
        <f>payesh!BE10</f>
        <v>کلینیک آوای مهر</v>
      </c>
      <c r="H56" s="321" t="str">
        <f>payesh!BE13</f>
        <v>زهره سنگین ابادی</v>
      </c>
      <c r="I56" s="322">
        <f>payesh!BE14</f>
        <v>9184278362</v>
      </c>
      <c r="J56" s="321" t="str">
        <f>payesh!BE9</f>
        <v>حمیدرضا قصابی</v>
      </c>
      <c r="K56" s="321" t="str">
        <f>payesh!BE18</f>
        <v>پ 14</v>
      </c>
      <c r="L56" s="321" t="str">
        <f>payesh!BE8</f>
        <v>فعال</v>
      </c>
      <c r="M56" s="321">
        <f>payesh!BE46</f>
        <v>22</v>
      </c>
      <c r="N56" s="322">
        <f>payesh!BE17</f>
        <v>766625091</v>
      </c>
      <c r="O56" s="321">
        <f>payesh!BE16</f>
        <v>0</v>
      </c>
      <c r="P56" s="321" t="str">
        <f>payesh!BE19</f>
        <v>رضیه سنگین آبادی</v>
      </c>
      <c r="Q56" s="321" t="str">
        <f>payesh!BE20</f>
        <v>طاهره مرادی</v>
      </c>
      <c r="R56" s="321" t="str">
        <f>payesh!BE21</f>
        <v>صدری خاکسار سنگین آبادی</v>
      </c>
      <c r="S56" s="321">
        <f>payesh!$BE$55</f>
        <v>0</v>
      </c>
      <c r="T56" s="343">
        <f>payesh!BE64</f>
        <v>0</v>
      </c>
      <c r="U56" s="321">
        <f>payesh!$BE$56</f>
        <v>0</v>
      </c>
      <c r="V56" s="321">
        <f>payesh!BE65</f>
        <v>0</v>
      </c>
      <c r="W56" s="321">
        <f>payesh!BE78</f>
        <v>0</v>
      </c>
      <c r="X56" s="321">
        <f>payesh!BE79</f>
        <v>0</v>
      </c>
      <c r="Y56" s="321" t="str">
        <f>payesh!$BE$83</f>
        <v>1395/02/30</v>
      </c>
      <c r="Z56" s="321">
        <f>payesh!$BE$84</f>
        <v>79</v>
      </c>
      <c r="AA56" s="321">
        <f>payesh!BE86</f>
        <v>255000000</v>
      </c>
      <c r="AB56" s="321">
        <f>payesh!BE153</f>
        <v>0</v>
      </c>
      <c r="AC56" s="321">
        <f>payesh!BE155</f>
        <v>0</v>
      </c>
      <c r="AD56" s="321">
        <f>payesh!BE157</f>
        <v>0</v>
      </c>
      <c r="AE56" s="321">
        <f>payesh!BE159</f>
        <v>0</v>
      </c>
      <c r="AF56" s="321">
        <f>payesh!BE161</f>
        <v>0</v>
      </c>
      <c r="AG56" s="321">
        <f>payesh!BE163</f>
        <v>0</v>
      </c>
      <c r="AH56" s="321">
        <f>payesh!BE165</f>
        <v>0</v>
      </c>
      <c r="AI56" s="321">
        <f>payesh!BE167</f>
        <v>0</v>
      </c>
      <c r="AJ56" s="321">
        <f>payesh!BE169</f>
        <v>0</v>
      </c>
      <c r="AK56" s="324">
        <f>payesh!BE171</f>
        <v>0</v>
      </c>
    </row>
    <row r="57" spans="2:37" ht="18.75" thickBot="1" x14ac:dyDescent="0.3">
      <c r="B57" s="326">
        <f>payesh!BF7</f>
        <v>54</v>
      </c>
      <c r="C57" s="329" t="str">
        <f>payesh!BF3</f>
        <v>کردستان</v>
      </c>
      <c r="D57" s="329" t="str">
        <f>payesh!BF4</f>
        <v>قروه</v>
      </c>
      <c r="E57" s="329" t="str">
        <f>payesh!BF5</f>
        <v>شوراب حاجی</v>
      </c>
      <c r="F57" s="329" t="str">
        <f>payesh!BF6</f>
        <v>یلدا</v>
      </c>
      <c r="G57" s="329" t="str">
        <f>payesh!BF10</f>
        <v>کلینیک آوای مهر</v>
      </c>
      <c r="H57" s="329" t="str">
        <f>payesh!BF13</f>
        <v>مینو عزیزی</v>
      </c>
      <c r="I57" s="330">
        <f>payesh!BF14</f>
        <v>9361435574</v>
      </c>
      <c r="J57" s="329" t="str">
        <f>payesh!BF9</f>
        <v>حمیدرضا قصابی</v>
      </c>
      <c r="K57" s="329" t="str">
        <f>payesh!BF18</f>
        <v>پ11</v>
      </c>
      <c r="L57" s="329" t="str">
        <f>payesh!BF8</f>
        <v>فعال</v>
      </c>
      <c r="M57" s="329">
        <f>payesh!BF46</f>
        <v>28</v>
      </c>
      <c r="N57" s="330">
        <f>payesh!BF17</f>
        <v>0</v>
      </c>
      <c r="O57" s="329">
        <f>payesh!BF16</f>
        <v>0</v>
      </c>
      <c r="P57" s="329" t="str">
        <f>payesh!BF19</f>
        <v>خدیجه رستمی</v>
      </c>
      <c r="Q57" s="329" t="str">
        <f>payesh!BF20</f>
        <v>پروانه رضایی</v>
      </c>
      <c r="R57" s="329" t="str">
        <f>payesh!BF21</f>
        <v>خدیجه صفره</v>
      </c>
      <c r="S57" s="329">
        <f>payesh!$BF$55</f>
        <v>0</v>
      </c>
      <c r="T57" s="344">
        <f>payesh!BF64</f>
        <v>0</v>
      </c>
      <c r="U57" s="329">
        <f>payesh!$BF$56</f>
        <v>0</v>
      </c>
      <c r="V57" s="329">
        <f>payesh!BF65</f>
        <v>0</v>
      </c>
      <c r="W57" s="329">
        <f>payesh!BF78</f>
        <v>0</v>
      </c>
      <c r="X57" s="329">
        <f>payesh!BF79</f>
        <v>0</v>
      </c>
      <c r="Y57" s="329">
        <f>payesh!$BF$83</f>
        <v>0</v>
      </c>
      <c r="Z57" s="329">
        <f>payesh!$BF$84</f>
        <v>0</v>
      </c>
      <c r="AA57" s="329">
        <f>payesh!BF86</f>
        <v>0</v>
      </c>
      <c r="AB57" s="329">
        <f>payesh!BF153</f>
        <v>0</v>
      </c>
      <c r="AC57" s="329">
        <f>payesh!BF155</f>
        <v>0</v>
      </c>
      <c r="AD57" s="329">
        <f>payesh!BF157</f>
        <v>0</v>
      </c>
      <c r="AE57" s="329">
        <f>payesh!BF159</f>
        <v>0</v>
      </c>
      <c r="AF57" s="329">
        <f>payesh!BF161</f>
        <v>0</v>
      </c>
      <c r="AG57" s="329">
        <f>payesh!BF163</f>
        <v>0</v>
      </c>
      <c r="AH57" s="329">
        <f>payesh!BF165</f>
        <v>0</v>
      </c>
      <c r="AI57" s="329">
        <f>payesh!BF167</f>
        <v>0</v>
      </c>
      <c r="AJ57" s="329">
        <f>payesh!BF169</f>
        <v>0</v>
      </c>
      <c r="AK57" s="332">
        <f>payesh!BF171</f>
        <v>0</v>
      </c>
    </row>
    <row r="58" spans="2:37" ht="18.75" thickBot="1" x14ac:dyDescent="0.3">
      <c r="B58" s="333">
        <f>payesh!BG7</f>
        <v>55</v>
      </c>
      <c r="C58" s="321" t="str">
        <f>payesh!BG3</f>
        <v>کردستان</v>
      </c>
      <c r="D58" s="321" t="str">
        <f>payesh!BG4</f>
        <v>قروه</v>
      </c>
      <c r="E58" s="321" t="str">
        <f>payesh!BG5</f>
        <v>یالغوز آغاج</v>
      </c>
      <c r="F58" s="321" t="str">
        <f>payesh!BG6</f>
        <v>ویانا</v>
      </c>
      <c r="G58" s="321" t="str">
        <f>payesh!BG10</f>
        <v>کلینیک آوای مهر</v>
      </c>
      <c r="H58" s="321" t="str">
        <f>payesh!BG13</f>
        <v>مینو عزیزی</v>
      </c>
      <c r="I58" s="322">
        <f>payesh!BG14</f>
        <v>9361435574</v>
      </c>
      <c r="J58" s="321" t="str">
        <f>payesh!BG9</f>
        <v>حمیدرضا قصابی</v>
      </c>
      <c r="K58" s="321" t="str">
        <f>payesh!BG18</f>
        <v>پ14</v>
      </c>
      <c r="L58" s="321" t="str">
        <f>payesh!BG8</f>
        <v>فعال</v>
      </c>
      <c r="M58" s="321">
        <f>payesh!BG46</f>
        <v>28</v>
      </c>
      <c r="N58" s="322">
        <f>payesh!BG17</f>
        <v>764309532</v>
      </c>
      <c r="O58" s="321">
        <f>payesh!BG16</f>
        <v>0</v>
      </c>
      <c r="P58" s="321" t="str">
        <f>payesh!BG19</f>
        <v>زهرا کریمی</v>
      </c>
      <c r="Q58" s="321" t="str">
        <f>payesh!BG20</f>
        <v>شهین کریمی</v>
      </c>
      <c r="R58" s="321" t="str">
        <f>payesh!BG21</f>
        <v>زینب مهربانی</v>
      </c>
      <c r="S58" s="321">
        <f>payesh!$BG$55</f>
        <v>0</v>
      </c>
      <c r="T58" s="343">
        <f>payesh!BG64</f>
        <v>0</v>
      </c>
      <c r="U58" s="321">
        <f>payesh!$BG$56</f>
        <v>0</v>
      </c>
      <c r="V58" s="321">
        <f>payesh!BG65</f>
        <v>0</v>
      </c>
      <c r="W58" s="321">
        <f>payesh!BG78</f>
        <v>0</v>
      </c>
      <c r="X58" s="321">
        <f>payesh!BG79</f>
        <v>0</v>
      </c>
      <c r="Y58" s="321" t="str">
        <f>payesh!$BG$83</f>
        <v>1395/03/04</v>
      </c>
      <c r="Z58" s="321">
        <f>payesh!$BG$84</f>
        <v>77</v>
      </c>
      <c r="AA58" s="321">
        <f>payesh!BG86</f>
        <v>255000000</v>
      </c>
      <c r="AB58" s="321">
        <f>payesh!BG153</f>
        <v>0</v>
      </c>
      <c r="AC58" s="321">
        <f>payesh!BG155</f>
        <v>0</v>
      </c>
      <c r="AD58" s="321">
        <f>payesh!BG157</f>
        <v>0</v>
      </c>
      <c r="AE58" s="321">
        <f>payesh!BG159</f>
        <v>0</v>
      </c>
      <c r="AF58" s="321">
        <f>payesh!BG161</f>
        <v>0</v>
      </c>
      <c r="AG58" s="321">
        <f>payesh!BG163</f>
        <v>0</v>
      </c>
      <c r="AH58" s="321">
        <f>payesh!BG165</f>
        <v>0</v>
      </c>
      <c r="AI58" s="321">
        <f>payesh!BG167</f>
        <v>0</v>
      </c>
      <c r="AJ58" s="321">
        <f>payesh!BG169</f>
        <v>0</v>
      </c>
      <c r="AK58" s="324">
        <f>payesh!BG171</f>
        <v>0</v>
      </c>
    </row>
    <row r="59" spans="2:37" ht="18.75" thickBot="1" x14ac:dyDescent="0.3">
      <c r="B59" s="326">
        <f>payesh!BH7</f>
        <v>56</v>
      </c>
      <c r="C59" s="329" t="str">
        <f>payesh!BH3</f>
        <v>کردستان</v>
      </c>
      <c r="D59" s="329" t="str">
        <f>payesh!BH4</f>
        <v>قروه</v>
      </c>
      <c r="E59" s="329" t="str">
        <f>payesh!BH5</f>
        <v>سنگین آباد</v>
      </c>
      <c r="F59" s="329" t="str">
        <f>payesh!BH6</f>
        <v>زهرا</v>
      </c>
      <c r="G59" s="329" t="str">
        <f>payesh!BH10</f>
        <v>کلینیک آوای مهر</v>
      </c>
      <c r="H59" s="329" t="str">
        <f>payesh!BH13</f>
        <v>زهره سنگین ابادی</v>
      </c>
      <c r="I59" s="330">
        <f>payesh!BH14</f>
        <v>9184278362</v>
      </c>
      <c r="J59" s="329" t="str">
        <f>payesh!BH9</f>
        <v>حمیدرضا قصابی</v>
      </c>
      <c r="K59" s="329" t="str">
        <f>payesh!BH18</f>
        <v>پ14</v>
      </c>
      <c r="L59" s="329" t="str">
        <f>payesh!BH8</f>
        <v>فعال</v>
      </c>
      <c r="M59" s="329">
        <f>payesh!BH46</f>
        <v>1</v>
      </c>
      <c r="N59" s="330">
        <f>payesh!BH17</f>
        <v>766086238</v>
      </c>
      <c r="O59" s="329">
        <f>payesh!BH16</f>
        <v>0</v>
      </c>
      <c r="P59" s="329" t="str">
        <f>payesh!BH19</f>
        <v>محبوبه سنگین آبادی</v>
      </c>
      <c r="Q59" s="329" t="str">
        <f>payesh!BH20</f>
        <v>پریسا سنگین آبادی</v>
      </c>
      <c r="R59" s="329" t="str">
        <f>payesh!BH21</f>
        <v>زهرا نوروزی</v>
      </c>
      <c r="S59" s="329">
        <f>payesh!$BH$55</f>
        <v>0</v>
      </c>
      <c r="T59" s="344">
        <f>payesh!BH64</f>
        <v>0</v>
      </c>
      <c r="U59" s="329">
        <f>payesh!$BH$56</f>
        <v>0</v>
      </c>
      <c r="V59" s="329">
        <f>payesh!BH65</f>
        <v>0</v>
      </c>
      <c r="W59" s="329">
        <f>payesh!BH78</f>
        <v>0</v>
      </c>
      <c r="X59" s="329">
        <f>payesh!BH79</f>
        <v>0</v>
      </c>
      <c r="Y59" s="329" t="str">
        <f>payesh!$BH$83</f>
        <v>1395/02/30</v>
      </c>
      <c r="Z59" s="329">
        <f>payesh!$BH$84</f>
        <v>84</v>
      </c>
      <c r="AA59" s="329">
        <f>payesh!BH86</f>
        <v>240000000</v>
      </c>
      <c r="AB59" s="329">
        <f>payesh!BH153</f>
        <v>0</v>
      </c>
      <c r="AC59" s="329">
        <f>payesh!BH155</f>
        <v>0</v>
      </c>
      <c r="AD59" s="329">
        <f>payesh!BH157</f>
        <v>0</v>
      </c>
      <c r="AE59" s="329">
        <f>payesh!BH159</f>
        <v>0</v>
      </c>
      <c r="AF59" s="329">
        <f>payesh!BH161</f>
        <v>0</v>
      </c>
      <c r="AG59" s="329">
        <f>payesh!BH163</f>
        <v>0</v>
      </c>
      <c r="AH59" s="329">
        <f>payesh!BH165</f>
        <v>0</v>
      </c>
      <c r="AI59" s="329">
        <f>payesh!BH167</f>
        <v>0</v>
      </c>
      <c r="AJ59" s="329">
        <f>payesh!BH169</f>
        <v>0</v>
      </c>
      <c r="AK59" s="332">
        <f>payesh!BH171</f>
        <v>0</v>
      </c>
    </row>
    <row r="60" spans="2:37" ht="18.75" thickBot="1" x14ac:dyDescent="0.3">
      <c r="B60" s="333">
        <f>payesh!BI7</f>
        <v>57</v>
      </c>
      <c r="C60" s="321" t="str">
        <f>payesh!BI3</f>
        <v>کردستان</v>
      </c>
      <c r="D60" s="321" t="str">
        <f>payesh!BI4</f>
        <v>قروه</v>
      </c>
      <c r="E60" s="321" t="str">
        <f>payesh!BI5</f>
        <v>سنگین آباد</v>
      </c>
      <c r="F60" s="321" t="str">
        <f>payesh!BI6</f>
        <v>نازنین زهرا</v>
      </c>
      <c r="G60" s="321" t="str">
        <f>payesh!BI10</f>
        <v>کلینیک آوای مهر</v>
      </c>
      <c r="H60" s="321" t="str">
        <f>payesh!BI13</f>
        <v>زهره سنگین ابادی</v>
      </c>
      <c r="I60" s="322">
        <f>payesh!BI14</f>
        <v>9184278362</v>
      </c>
      <c r="J60" s="321" t="str">
        <f>payesh!BI9</f>
        <v>حمیدرضا قصابی</v>
      </c>
      <c r="K60" s="321" t="str">
        <f>payesh!BI18</f>
        <v>پ14</v>
      </c>
      <c r="L60" s="321" t="str">
        <f>payesh!BI8</f>
        <v>فعال</v>
      </c>
      <c r="M60" s="321">
        <f>payesh!BI46</f>
        <v>1</v>
      </c>
      <c r="N60" s="322">
        <f>payesh!BI17</f>
        <v>772645565</v>
      </c>
      <c r="O60" s="321">
        <f>payesh!BI16</f>
        <v>0</v>
      </c>
      <c r="P60" s="321" t="str">
        <f>payesh!BI19</f>
        <v>شیوا بیگلری</v>
      </c>
      <c r="Q60" s="321" t="str">
        <f>payesh!BI20</f>
        <v>ساحل سنگین آبادی</v>
      </c>
      <c r="R60" s="321" t="str">
        <f>payesh!BI21</f>
        <v>سیران خاکسار</v>
      </c>
      <c r="S60" s="321">
        <f>payesh!$BI$55</f>
        <v>0</v>
      </c>
      <c r="T60" s="343">
        <f>payesh!BI64</f>
        <v>0</v>
      </c>
      <c r="U60" s="321">
        <f>payesh!$BI$56</f>
        <v>0</v>
      </c>
      <c r="V60" s="321">
        <f>payesh!BI65</f>
        <v>0</v>
      </c>
      <c r="W60" s="321">
        <f>payesh!BI78</f>
        <v>0</v>
      </c>
      <c r="X60" s="321">
        <f>payesh!BI79</f>
        <v>0</v>
      </c>
      <c r="Y60" s="321" t="str">
        <f>payesh!$BI$83</f>
        <v>1395/02/30</v>
      </c>
      <c r="Z60" s="321">
        <f>payesh!$BI$84</f>
        <v>87</v>
      </c>
      <c r="AA60" s="321">
        <f>payesh!BI86</f>
        <v>200000000</v>
      </c>
      <c r="AB60" s="321">
        <f>payesh!BI153</f>
        <v>0</v>
      </c>
      <c r="AC60" s="321">
        <f>payesh!BI155</f>
        <v>0</v>
      </c>
      <c r="AD60" s="321">
        <f>payesh!BI157</f>
        <v>0</v>
      </c>
      <c r="AE60" s="321">
        <f>payesh!BI159</f>
        <v>0</v>
      </c>
      <c r="AF60" s="321">
        <f>payesh!BI161</f>
        <v>0</v>
      </c>
      <c r="AG60" s="321">
        <f>payesh!BI163</f>
        <v>0</v>
      </c>
      <c r="AH60" s="321">
        <f>payesh!BI165</f>
        <v>0</v>
      </c>
      <c r="AI60" s="321">
        <f>payesh!BI167</f>
        <v>0</v>
      </c>
      <c r="AJ60" s="321">
        <f>payesh!BI169</f>
        <v>0</v>
      </c>
      <c r="AK60" s="324">
        <f>payesh!BI171</f>
        <v>0</v>
      </c>
    </row>
    <row r="61" spans="2:37" ht="18.75" thickBot="1" x14ac:dyDescent="0.3">
      <c r="B61" s="326">
        <f>payesh!BJ7</f>
        <v>58</v>
      </c>
      <c r="C61" s="329" t="str">
        <f>payesh!BJ3</f>
        <v>کردستان</v>
      </c>
      <c r="D61" s="329" t="str">
        <f>payesh!BJ4</f>
        <v>قروه</v>
      </c>
      <c r="E61" s="329" t="str">
        <f>payesh!BJ5</f>
        <v>قصلان</v>
      </c>
      <c r="F61" s="329" t="str">
        <f>payesh!BJ6</f>
        <v xml:space="preserve">گل محمدی </v>
      </c>
      <c r="G61" s="329" t="str">
        <f>payesh!BJ10</f>
        <v>کلینیک آوای مهر</v>
      </c>
      <c r="H61" s="320" t="str">
        <f>payesh!BJ13</f>
        <v>مینو عزیزی</v>
      </c>
      <c r="I61" s="330">
        <f>payesh!BJ14</f>
        <v>936143557</v>
      </c>
      <c r="J61" s="329" t="str">
        <f>payesh!BJ9</f>
        <v>حمیدرضا قصابی</v>
      </c>
      <c r="K61" s="329" t="str">
        <f>payesh!BJ18</f>
        <v>پ 14</v>
      </c>
      <c r="L61" s="329" t="str">
        <f>payesh!BJ8</f>
        <v>فعال</v>
      </c>
      <c r="M61" s="329">
        <f>payesh!BJ46</f>
        <v>24</v>
      </c>
      <c r="N61" s="330">
        <f>payesh!BJ17</f>
        <v>0</v>
      </c>
      <c r="O61" s="329">
        <f>payesh!BJ16</f>
        <v>0</v>
      </c>
      <c r="P61" s="329" t="str">
        <f>payesh!BJ19</f>
        <v>لیلا محمدی</v>
      </c>
      <c r="Q61" s="329" t="str">
        <f>payesh!BJ20</f>
        <v>لیلا محمدی</v>
      </c>
      <c r="R61" s="329">
        <f>payesh!BJ21</f>
        <v>0</v>
      </c>
      <c r="S61" s="329">
        <f>payesh!$BJ$55</f>
        <v>0</v>
      </c>
      <c r="T61" s="344">
        <f>payesh!BJ64</f>
        <v>0</v>
      </c>
      <c r="U61" s="329">
        <f>payesh!$BJ$56</f>
        <v>0</v>
      </c>
      <c r="V61" s="329">
        <f>payesh!BJ65</f>
        <v>0</v>
      </c>
      <c r="W61" s="329">
        <f>payesh!BJ78</f>
        <v>0</v>
      </c>
      <c r="X61" s="329">
        <f>payesh!BJ79</f>
        <v>0</v>
      </c>
      <c r="Y61" s="329">
        <f>payesh!$BJ$83</f>
        <v>0</v>
      </c>
      <c r="Z61" s="329">
        <f>payesh!$BJ$84</f>
        <v>0</v>
      </c>
      <c r="AA61" s="329">
        <f>payesh!BJ86</f>
        <v>0</v>
      </c>
      <c r="AB61" s="329">
        <f>payesh!BJ153</f>
        <v>0</v>
      </c>
      <c r="AC61" s="329">
        <f>payesh!BJ155</f>
        <v>0</v>
      </c>
      <c r="AD61" s="329">
        <f>payesh!BJ157</f>
        <v>0</v>
      </c>
      <c r="AE61" s="329">
        <f>payesh!BJ159</f>
        <v>0</v>
      </c>
      <c r="AF61" s="329">
        <f>payesh!BJ161</f>
        <v>0</v>
      </c>
      <c r="AG61" s="329">
        <f>payesh!BJ163</f>
        <v>0</v>
      </c>
      <c r="AH61" s="329">
        <f>payesh!BJ165</f>
        <v>0</v>
      </c>
      <c r="AI61" s="329">
        <f>payesh!BJ167</f>
        <v>0</v>
      </c>
      <c r="AJ61" s="329">
        <f>payesh!BJ169</f>
        <v>0</v>
      </c>
      <c r="AK61" s="332">
        <f>payesh!BJ171</f>
        <v>0</v>
      </c>
    </row>
    <row r="62" spans="2:37" ht="18.75" thickBot="1" x14ac:dyDescent="0.3">
      <c r="B62" s="333">
        <f>payesh!BK7</f>
        <v>59</v>
      </c>
      <c r="C62" s="321" t="str">
        <f>payesh!BK3</f>
        <v>کردستان</v>
      </c>
      <c r="D62" s="321" t="str">
        <f>payesh!BK4</f>
        <v>قروه</v>
      </c>
      <c r="E62" s="321" t="str">
        <f>payesh!BK5</f>
        <v>تقی اباد</v>
      </c>
      <c r="F62" s="321" t="str">
        <f>payesh!BK6</f>
        <v>سوران</v>
      </c>
      <c r="G62" s="321" t="str">
        <f>payesh!BK10</f>
        <v>کلینیک آوای مهر</v>
      </c>
      <c r="H62" s="321" t="str">
        <f>payesh!BK13</f>
        <v>نسیبه خالدیان</v>
      </c>
      <c r="I62" s="322">
        <f>payesh!BK14</f>
        <v>9307995493</v>
      </c>
      <c r="J62" s="321" t="str">
        <f>payesh!BK9</f>
        <v>حمیدرضا قصابی</v>
      </c>
      <c r="K62" s="321" t="str">
        <f>payesh!BK18</f>
        <v>پ9</v>
      </c>
      <c r="L62" s="321" t="str">
        <f>payesh!BK8</f>
        <v>فعال</v>
      </c>
      <c r="M62" s="321">
        <f>payesh!BK46</f>
        <v>1</v>
      </c>
      <c r="N62" s="322">
        <f>payesh!BK17</f>
        <v>779749464</v>
      </c>
      <c r="O62" s="321">
        <f>payesh!BK16</f>
        <v>0</v>
      </c>
      <c r="P62" s="321" t="str">
        <f>payesh!BK19</f>
        <v>خدیجه کریمی</v>
      </c>
      <c r="Q62" s="321" t="str">
        <f>payesh!BK20</f>
        <v>شربت مفاخری</v>
      </c>
      <c r="R62" s="321" t="str">
        <f>payesh!BK21</f>
        <v>بهیه دره وزمی</v>
      </c>
      <c r="S62" s="321">
        <f>payesh!$BK$55</f>
        <v>0</v>
      </c>
      <c r="T62" s="343">
        <f>payesh!BK64</f>
        <v>0</v>
      </c>
      <c r="U62" s="321">
        <f>payesh!$BK$56</f>
        <v>0</v>
      </c>
      <c r="V62" s="321">
        <f>payesh!BK65</f>
        <v>0</v>
      </c>
      <c r="W62" s="321">
        <f>payesh!BK78</f>
        <v>0</v>
      </c>
      <c r="X62" s="321">
        <f>payesh!BK79</f>
        <v>0</v>
      </c>
      <c r="Y62" s="321">
        <f>payesh!$BK$83</f>
        <v>0</v>
      </c>
      <c r="Z62" s="321">
        <f>payesh!$BK$84</f>
        <v>0</v>
      </c>
      <c r="AA62" s="321">
        <f>payesh!BK86</f>
        <v>0</v>
      </c>
      <c r="AB62" s="321">
        <f>payesh!BK153</f>
        <v>0</v>
      </c>
      <c r="AC62" s="321">
        <f>payesh!BK155</f>
        <v>0</v>
      </c>
      <c r="AD62" s="321">
        <f>payesh!BK157</f>
        <v>0</v>
      </c>
      <c r="AE62" s="321">
        <f>payesh!BK159</f>
        <v>0</v>
      </c>
      <c r="AF62" s="321">
        <f>payesh!BK161</f>
        <v>0</v>
      </c>
      <c r="AG62" s="321">
        <f>payesh!BK163</f>
        <v>0</v>
      </c>
      <c r="AH62" s="321">
        <f>payesh!BK165</f>
        <v>0</v>
      </c>
      <c r="AI62" s="321">
        <f>payesh!BK167</f>
        <v>0</v>
      </c>
      <c r="AJ62" s="321">
        <f>payesh!BK169</f>
        <v>0</v>
      </c>
      <c r="AK62" s="324">
        <f>payesh!BK171</f>
        <v>0</v>
      </c>
    </row>
    <row r="63" spans="2:37" ht="18.75" thickBot="1" x14ac:dyDescent="0.3">
      <c r="B63" s="326">
        <f>payesh!BL7</f>
        <v>60</v>
      </c>
      <c r="C63" s="329" t="str">
        <f>payesh!BL3</f>
        <v>کردستان</v>
      </c>
      <c r="D63" s="329" t="str">
        <f>payesh!BL4</f>
        <v>قروه</v>
      </c>
      <c r="E63" s="329" t="str">
        <f>payesh!BL5</f>
        <v>نبی اباد</v>
      </c>
      <c r="F63" s="329" t="str">
        <f>payesh!BL6</f>
        <v>رستگار</v>
      </c>
      <c r="G63" s="329" t="str">
        <f>payesh!BL10</f>
        <v>کلینیک آوای مهر</v>
      </c>
      <c r="H63" s="329" t="str">
        <f>payesh!BL13</f>
        <v>زهره سنگین ابادی</v>
      </c>
      <c r="I63" s="330">
        <f>payesh!BL14</f>
        <v>9307995493</v>
      </c>
      <c r="J63" s="329" t="str">
        <f>payesh!BL9</f>
        <v>حمیدرضا قصابی</v>
      </c>
      <c r="K63" s="329" t="str">
        <f>payesh!BL18</f>
        <v>پ9</v>
      </c>
      <c r="L63" s="329" t="str">
        <f>payesh!BL8</f>
        <v>فعال</v>
      </c>
      <c r="M63" s="329">
        <f>payesh!BL46</f>
        <v>27</v>
      </c>
      <c r="N63" s="330">
        <f>payesh!BL17</f>
        <v>779765689</v>
      </c>
      <c r="O63" s="329">
        <f>payesh!BL16</f>
        <v>0</v>
      </c>
      <c r="P63" s="329" t="str">
        <f>payesh!BL19</f>
        <v>صفیه رضایی</v>
      </c>
      <c r="Q63" s="329" t="str">
        <f>payesh!BL20</f>
        <v>علویه محمدی</v>
      </c>
      <c r="R63" s="329" t="str">
        <f>payesh!BL21</f>
        <v>ژیلا مفاخری</v>
      </c>
      <c r="S63" s="329">
        <f>payesh!$BL$55</f>
        <v>0</v>
      </c>
      <c r="T63" s="344">
        <f>payesh!BL64</f>
        <v>0</v>
      </c>
      <c r="U63" s="329">
        <f>payesh!$BL$56</f>
        <v>0</v>
      </c>
      <c r="V63" s="329">
        <f>payesh!BL65</f>
        <v>0</v>
      </c>
      <c r="W63" s="329">
        <f>payesh!BL78</f>
        <v>0</v>
      </c>
      <c r="X63" s="329">
        <f>payesh!BL79</f>
        <v>0</v>
      </c>
      <c r="Y63" s="329">
        <f>payesh!$BL$83</f>
        <v>0</v>
      </c>
      <c r="Z63" s="329">
        <f>payesh!$BL$84</f>
        <v>0</v>
      </c>
      <c r="AA63" s="329">
        <f>payesh!BL86</f>
        <v>0</v>
      </c>
      <c r="AB63" s="329">
        <f>payesh!BL153</f>
        <v>0</v>
      </c>
      <c r="AC63" s="329">
        <f>payesh!BL155</f>
        <v>0</v>
      </c>
      <c r="AD63" s="329">
        <f>payesh!BL157</f>
        <v>0</v>
      </c>
      <c r="AE63" s="329">
        <f>payesh!BL159</f>
        <v>0</v>
      </c>
      <c r="AF63" s="329">
        <f>payesh!BL161</f>
        <v>0</v>
      </c>
      <c r="AG63" s="329">
        <f>payesh!BL163</f>
        <v>0</v>
      </c>
      <c r="AH63" s="329">
        <f>payesh!BL165</f>
        <v>0</v>
      </c>
      <c r="AI63" s="329">
        <f>payesh!BL167</f>
        <v>0</v>
      </c>
      <c r="AJ63" s="329">
        <f>payesh!BL169</f>
        <v>0</v>
      </c>
      <c r="AK63" s="332">
        <f>payesh!BL171</f>
        <v>0</v>
      </c>
    </row>
    <row r="64" spans="2:37" ht="18.75" thickBot="1" x14ac:dyDescent="0.3">
      <c r="B64" s="333">
        <f>payesh!BM7</f>
        <v>61</v>
      </c>
      <c r="C64" s="321" t="str">
        <f>payesh!BM3</f>
        <v>کردستان</v>
      </c>
      <c r="D64" s="321" t="str">
        <f>payesh!BM4</f>
        <v>قروه</v>
      </c>
      <c r="E64" s="321" t="str">
        <f>payesh!BM5</f>
        <v>سنگین اباد</v>
      </c>
      <c r="F64" s="321" t="str">
        <f>payesh!BM6</f>
        <v>روژیا</v>
      </c>
      <c r="G64" s="321" t="str">
        <f>payesh!BM10</f>
        <v>کلینیک آوای مهر</v>
      </c>
      <c r="H64" s="321" t="str">
        <f>payesh!BM13</f>
        <v>زهره سنگین ابادی</v>
      </c>
      <c r="I64" s="322">
        <f>payesh!BM14</f>
        <v>9184278362</v>
      </c>
      <c r="J64" s="321" t="str">
        <f>payesh!BM9</f>
        <v>حمیدرضا قصابی</v>
      </c>
      <c r="K64" s="321" t="str">
        <f>payesh!BM18</f>
        <v>پ9</v>
      </c>
      <c r="L64" s="321" t="str">
        <f>payesh!BM8</f>
        <v>فعال</v>
      </c>
      <c r="M64" s="321">
        <f>payesh!BM46</f>
        <v>1</v>
      </c>
      <c r="N64" s="322">
        <f>payesh!BM17</f>
        <v>779594837</v>
      </c>
      <c r="O64" s="321">
        <f>payesh!BM16</f>
        <v>0</v>
      </c>
      <c r="P64" s="321" t="str">
        <f>payesh!BM19</f>
        <v>هایده سنگین ابادی</v>
      </c>
      <c r="Q64" s="321" t="str">
        <f>payesh!BM20</f>
        <v>حنیفه هاشمی</v>
      </c>
      <c r="R64" s="321" t="str">
        <f>payesh!BM21</f>
        <v>روناک سنگین ابادی</v>
      </c>
      <c r="S64" s="321">
        <f>payesh!$BM$55</f>
        <v>0</v>
      </c>
      <c r="T64" s="343">
        <f>payesh!BM64</f>
        <v>0</v>
      </c>
      <c r="U64" s="321">
        <f>payesh!$BM$56</f>
        <v>0</v>
      </c>
      <c r="V64" s="321">
        <f>payesh!BM65</f>
        <v>0</v>
      </c>
      <c r="W64" s="321">
        <f>payesh!BM78</f>
        <v>0</v>
      </c>
      <c r="X64" s="321">
        <f>payesh!BM79</f>
        <v>0</v>
      </c>
      <c r="Y64" s="321">
        <f>payesh!$BM$83</f>
        <v>0</v>
      </c>
      <c r="Z64" s="321">
        <f>payesh!$BM$84</f>
        <v>0</v>
      </c>
      <c r="AA64" s="321">
        <f>payesh!BM86</f>
        <v>0</v>
      </c>
      <c r="AB64" s="321">
        <f>payesh!BM153</f>
        <v>0</v>
      </c>
      <c r="AC64" s="321">
        <f>payesh!BM155</f>
        <v>0</v>
      </c>
      <c r="AD64" s="321">
        <f>payesh!BM157</f>
        <v>0</v>
      </c>
      <c r="AE64" s="321">
        <f>payesh!BM159</f>
        <v>0</v>
      </c>
      <c r="AF64" s="321">
        <f>payesh!BM161</f>
        <v>0</v>
      </c>
      <c r="AG64" s="321">
        <f>payesh!BM163</f>
        <v>0</v>
      </c>
      <c r="AH64" s="321">
        <f>payesh!BM165</f>
        <v>0</v>
      </c>
      <c r="AI64" s="321">
        <f>payesh!BM167</f>
        <v>0</v>
      </c>
      <c r="AJ64" s="321">
        <f>payesh!BM169</f>
        <v>0</v>
      </c>
      <c r="AK64" s="324">
        <f>payesh!BM171</f>
        <v>0</v>
      </c>
    </row>
    <row r="65" spans="2:37" ht="18.75" thickBot="1" x14ac:dyDescent="0.3">
      <c r="B65" s="326">
        <f>payesh!BN7</f>
        <v>62</v>
      </c>
      <c r="C65" s="329" t="str">
        <f>payesh!BN3</f>
        <v>کردستان</v>
      </c>
      <c r="D65" s="329" t="str">
        <f>payesh!BN4</f>
        <v>قروه</v>
      </c>
      <c r="E65" s="329" t="str">
        <f>payesh!BN5</f>
        <v>سیلاب</v>
      </c>
      <c r="F65" s="329" t="str">
        <f>payesh!BN6</f>
        <v>مبینا</v>
      </c>
      <c r="G65" s="329" t="str">
        <f>payesh!BN10</f>
        <v>کلینیک آوای مهر</v>
      </c>
      <c r="H65" s="329" t="str">
        <f>payesh!BN13</f>
        <v>نسیبه خالدیان</v>
      </c>
      <c r="I65" s="330">
        <f>payesh!BN14</f>
        <v>9307995493</v>
      </c>
      <c r="J65" s="329" t="str">
        <f>payesh!BN9</f>
        <v>حمیدرضا قصابی</v>
      </c>
      <c r="K65" s="329" t="str">
        <f>payesh!BN18</f>
        <v>پ9</v>
      </c>
      <c r="L65" s="329" t="str">
        <f>payesh!BN8</f>
        <v>فعال</v>
      </c>
      <c r="M65" s="329">
        <f>payesh!BN46</f>
        <v>29</v>
      </c>
      <c r="N65" s="330">
        <f>payesh!BN17</f>
        <v>780110865</v>
      </c>
      <c r="O65" s="329">
        <f>payesh!BN16</f>
        <v>0</v>
      </c>
      <c r="P65" s="329" t="str">
        <f>payesh!BN19</f>
        <v>آمنه چراغی</v>
      </c>
      <c r="Q65" s="329" t="str">
        <f>payesh!BN20</f>
        <v>زهرا کریمی</v>
      </c>
      <c r="R65" s="329" t="str">
        <f>payesh!BN21</f>
        <v>فاطمه میرزایی</v>
      </c>
      <c r="S65" s="329">
        <f>payesh!$BN$55</f>
        <v>0</v>
      </c>
      <c r="T65" s="344">
        <f>payesh!BN64</f>
        <v>0</v>
      </c>
      <c r="U65" s="329">
        <f>payesh!$BN$56</f>
        <v>0</v>
      </c>
      <c r="V65" s="329">
        <f>payesh!BN65</f>
        <v>0</v>
      </c>
      <c r="W65" s="329">
        <f>payesh!BN78</f>
        <v>0</v>
      </c>
      <c r="X65" s="329">
        <f>payesh!BN79</f>
        <v>0</v>
      </c>
      <c r="Y65" s="329">
        <f>payesh!$BN$83</f>
        <v>0</v>
      </c>
      <c r="Z65" s="329">
        <f>payesh!$BN$84</f>
        <v>0</v>
      </c>
      <c r="AA65" s="329">
        <f>payesh!BN86</f>
        <v>0</v>
      </c>
      <c r="AB65" s="329">
        <f>payesh!BN153</f>
        <v>0</v>
      </c>
      <c r="AC65" s="329">
        <f>payesh!BN155</f>
        <v>0</v>
      </c>
      <c r="AD65" s="329">
        <f>payesh!BN157</f>
        <v>0</v>
      </c>
      <c r="AE65" s="329">
        <f>payesh!BN159</f>
        <v>0</v>
      </c>
      <c r="AF65" s="329">
        <f>payesh!BN161</f>
        <v>0</v>
      </c>
      <c r="AG65" s="329">
        <f>payesh!BN163</f>
        <v>0</v>
      </c>
      <c r="AH65" s="329">
        <f>payesh!BN165</f>
        <v>0</v>
      </c>
      <c r="AI65" s="329">
        <f>payesh!BN167</f>
        <v>0</v>
      </c>
      <c r="AJ65" s="329">
        <f>payesh!BN169</f>
        <v>0</v>
      </c>
      <c r="AK65" s="332">
        <f>payesh!BN171</f>
        <v>0</v>
      </c>
    </row>
    <row r="66" spans="2:37" ht="18.75" thickBot="1" x14ac:dyDescent="0.3">
      <c r="B66" s="333">
        <f>payesh!BO7</f>
        <v>63</v>
      </c>
      <c r="C66" s="321" t="str">
        <f>payesh!BO3</f>
        <v>کردستان</v>
      </c>
      <c r="D66" s="321" t="str">
        <f>payesh!BO4</f>
        <v>قروه</v>
      </c>
      <c r="E66" s="321" t="str">
        <f>payesh!BO5</f>
        <v>شوراب خان</v>
      </c>
      <c r="F66" s="321" t="str">
        <f>payesh!BO6</f>
        <v>بهار</v>
      </c>
      <c r="G66" s="321" t="str">
        <f>payesh!BO10</f>
        <v>کلینیک آوای مهر</v>
      </c>
      <c r="H66" s="321" t="str">
        <f>payesh!BO13</f>
        <v>نسیبه خالدیان</v>
      </c>
      <c r="I66" s="322">
        <f>payesh!BO14</f>
        <v>9307995493</v>
      </c>
      <c r="J66" s="321" t="str">
        <f>payesh!BO9</f>
        <v>حمیدرضا قصابی</v>
      </c>
      <c r="K66" s="321" t="str">
        <f>payesh!BO18</f>
        <v>پ10</v>
      </c>
      <c r="L66" s="321" t="str">
        <f>payesh!BO8</f>
        <v>فعال</v>
      </c>
      <c r="M66" s="321">
        <f>payesh!BO46</f>
        <v>28</v>
      </c>
      <c r="N66" s="322">
        <f>payesh!BO17</f>
        <v>780112829</v>
      </c>
      <c r="O66" s="321">
        <f>payesh!BO16</f>
        <v>0</v>
      </c>
      <c r="P66" s="321" t="str">
        <f>payesh!BO19</f>
        <v>شریفه موالی</v>
      </c>
      <c r="Q66" s="321" t="str">
        <f>payesh!BO20</f>
        <v>نسرین شرفبیانی</v>
      </c>
      <c r="R66" s="321" t="str">
        <f>payesh!BO21</f>
        <v>سهیلا محمدی</v>
      </c>
      <c r="S66" s="321">
        <f>payesh!$BO$55</f>
        <v>0</v>
      </c>
      <c r="T66" s="343">
        <f>payesh!BO64</f>
        <v>0</v>
      </c>
      <c r="U66" s="321">
        <f>payesh!$BO$56</f>
        <v>0</v>
      </c>
      <c r="V66" s="321">
        <f>payesh!BO65</f>
        <v>0</v>
      </c>
      <c r="W66" s="321">
        <f>payesh!BO78</f>
        <v>0</v>
      </c>
      <c r="X66" s="321">
        <f>payesh!BO79</f>
        <v>0</v>
      </c>
      <c r="Y66" s="321">
        <f>payesh!$BO$83</f>
        <v>0</v>
      </c>
      <c r="Z66" s="321">
        <f>payesh!$BO$84</f>
        <v>0</v>
      </c>
      <c r="AA66" s="321">
        <f>payesh!BO86</f>
        <v>0</v>
      </c>
      <c r="AB66" s="321">
        <f>payesh!BO153</f>
        <v>0</v>
      </c>
      <c r="AC66" s="321">
        <f>payesh!BO155</f>
        <v>0</v>
      </c>
      <c r="AD66" s="321">
        <f>payesh!BO157</f>
        <v>0</v>
      </c>
      <c r="AE66" s="321">
        <f>payesh!BO159</f>
        <v>0</v>
      </c>
      <c r="AF66" s="321">
        <f>payesh!BO161</f>
        <v>0</v>
      </c>
      <c r="AG66" s="321">
        <f>payesh!BO163</f>
        <v>0</v>
      </c>
      <c r="AH66" s="321">
        <f>payesh!BO165</f>
        <v>0</v>
      </c>
      <c r="AI66" s="321">
        <f>payesh!BO167</f>
        <v>0</v>
      </c>
      <c r="AJ66" s="321">
        <f>payesh!BO169</f>
        <v>0</v>
      </c>
      <c r="AK66" s="324">
        <f>payesh!BO171</f>
        <v>0</v>
      </c>
    </row>
    <row r="67" spans="2:37" ht="18.75" thickBot="1" x14ac:dyDescent="0.3">
      <c r="B67" s="326">
        <f>payesh!BP7</f>
        <v>64</v>
      </c>
      <c r="C67" s="329" t="str">
        <f>payesh!BP3</f>
        <v>کردستان</v>
      </c>
      <c r="D67" s="329" t="str">
        <f>payesh!BP4</f>
        <v>قروه</v>
      </c>
      <c r="E67" s="329" t="str">
        <f>payesh!BP5</f>
        <v>کامشگران</v>
      </c>
      <c r="F67" s="329" t="str">
        <f>payesh!BP6</f>
        <v>شقایق</v>
      </c>
      <c r="G67" s="329" t="str">
        <f>payesh!BP10</f>
        <v>کلینیک آوای مهر</v>
      </c>
      <c r="H67" s="329" t="str">
        <f>payesh!BP13</f>
        <v>سهیلا رحیمی</v>
      </c>
      <c r="I67" s="330">
        <f>payesh!BP14</f>
        <v>9188720461</v>
      </c>
      <c r="J67" s="329" t="str">
        <f>payesh!BP9</f>
        <v>حمیدرضا قصابی</v>
      </c>
      <c r="K67" s="329" t="str">
        <f>payesh!BP18</f>
        <v>پ10</v>
      </c>
      <c r="L67" s="329" t="str">
        <f>payesh!BP8</f>
        <v>فعال</v>
      </c>
      <c r="M67" s="329">
        <f>payesh!BP46</f>
        <v>3</v>
      </c>
      <c r="N67" s="330">
        <f>payesh!BP17</f>
        <v>780122521</v>
      </c>
      <c r="O67" s="329">
        <f>payesh!BP16</f>
        <v>0</v>
      </c>
      <c r="P67" s="329" t="str">
        <f>payesh!BP19</f>
        <v>پریسا مفاخری</v>
      </c>
      <c r="Q67" s="329" t="str">
        <f>payesh!BP20</f>
        <v>ثانیه قادری</v>
      </c>
      <c r="R67" s="329" t="str">
        <f>payesh!BP21</f>
        <v>رزیتا محمدی پور</v>
      </c>
      <c r="S67" s="329">
        <f>payesh!$BP$55</f>
        <v>0</v>
      </c>
      <c r="T67" s="344">
        <f>payesh!BP64</f>
        <v>0</v>
      </c>
      <c r="U67" s="329">
        <f>payesh!$BP$56</f>
        <v>0</v>
      </c>
      <c r="V67" s="329">
        <f>payesh!BP65</f>
        <v>0</v>
      </c>
      <c r="W67" s="329">
        <f>payesh!BP78</f>
        <v>0</v>
      </c>
      <c r="X67" s="329">
        <f>payesh!BP79</f>
        <v>0</v>
      </c>
      <c r="Y67" s="329">
        <f>payesh!$BP$83</f>
        <v>0</v>
      </c>
      <c r="Z67" s="329">
        <f>payesh!$BP$84</f>
        <v>0</v>
      </c>
      <c r="AA67" s="329">
        <f>payesh!BP86</f>
        <v>0</v>
      </c>
      <c r="AB67" s="329">
        <f>payesh!BP153</f>
        <v>0</v>
      </c>
      <c r="AC67" s="329">
        <f>payesh!BP155</f>
        <v>0</v>
      </c>
      <c r="AD67" s="329">
        <f>payesh!BP157</f>
        <v>0</v>
      </c>
      <c r="AE67" s="329">
        <f>payesh!BP159</f>
        <v>0</v>
      </c>
      <c r="AF67" s="329">
        <f>payesh!BP161</f>
        <v>0</v>
      </c>
      <c r="AG67" s="329">
        <f>payesh!BP163</f>
        <v>0</v>
      </c>
      <c r="AH67" s="329">
        <f>payesh!BP165</f>
        <v>0</v>
      </c>
      <c r="AI67" s="329">
        <f>payesh!BP167</f>
        <v>0</v>
      </c>
      <c r="AJ67" s="329">
        <f>payesh!BP169</f>
        <v>0</v>
      </c>
      <c r="AK67" s="332">
        <f>payesh!BP171</f>
        <v>0</v>
      </c>
    </row>
    <row r="68" spans="2:37" ht="18.75" thickBot="1" x14ac:dyDescent="0.3">
      <c r="B68" s="333">
        <f>payesh!BQ7</f>
        <v>65</v>
      </c>
      <c r="C68" s="321" t="str">
        <f>payesh!BQ3</f>
        <v>کردستان</v>
      </c>
      <c r="D68" s="321" t="str">
        <f>payesh!BQ4</f>
        <v>قروه</v>
      </c>
      <c r="E68" s="321" t="str">
        <f>payesh!BQ5</f>
        <v>کامشگران</v>
      </c>
      <c r="F68" s="321" t="str">
        <f>payesh!BQ6</f>
        <v>آتنا</v>
      </c>
      <c r="G68" s="321" t="str">
        <f>payesh!BQ10</f>
        <v>کلینیک آوای مهر</v>
      </c>
      <c r="H68" s="321" t="str">
        <f>payesh!BQ13</f>
        <v>مینو عزیزی</v>
      </c>
      <c r="I68" s="322">
        <f>payesh!BQ14</f>
        <v>936143557</v>
      </c>
      <c r="J68" s="321" t="str">
        <f>payesh!BQ9</f>
        <v>حمیدرضا قصابی</v>
      </c>
      <c r="K68" s="321" t="str">
        <f>payesh!BQ18</f>
        <v>پ10</v>
      </c>
      <c r="L68" s="321" t="str">
        <f>payesh!BQ8</f>
        <v>فعال</v>
      </c>
      <c r="M68" s="321">
        <f>payesh!BQ46</f>
        <v>0</v>
      </c>
      <c r="N68" s="322">
        <f>payesh!BQ17</f>
        <v>780107761</v>
      </c>
      <c r="O68" s="321">
        <f>payesh!BQ16</f>
        <v>0</v>
      </c>
      <c r="P68" s="321" t="str">
        <f>payesh!BQ19</f>
        <v>حلیمه قمری</v>
      </c>
      <c r="Q68" s="321" t="str">
        <f>payesh!BQ20</f>
        <v>فائزه مرواری</v>
      </c>
      <c r="R68" s="321" t="str">
        <f>payesh!BQ21</f>
        <v>مهوش سعیدی</v>
      </c>
      <c r="S68" s="321">
        <f>payesh!$BQ$55</f>
        <v>0</v>
      </c>
      <c r="T68" s="343">
        <f>payesh!BQ64</f>
        <v>0</v>
      </c>
      <c r="U68" s="321">
        <f>payesh!$BQ$56</f>
        <v>0</v>
      </c>
      <c r="V68" s="321">
        <f>payesh!BQ65</f>
        <v>0</v>
      </c>
      <c r="W68" s="321">
        <f>payesh!BQ78</f>
        <v>0</v>
      </c>
      <c r="X68" s="321">
        <f>payesh!BQ79</f>
        <v>0</v>
      </c>
      <c r="Y68" s="321">
        <f>payesh!$BQ$83</f>
        <v>0</v>
      </c>
      <c r="Z68" s="321">
        <f>payesh!$BQ$84</f>
        <v>0</v>
      </c>
      <c r="AA68" s="321">
        <f>payesh!BQ86</f>
        <v>0</v>
      </c>
      <c r="AB68" s="321">
        <f>payesh!BQ153</f>
        <v>0</v>
      </c>
      <c r="AC68" s="321">
        <f>payesh!BQ155</f>
        <v>0</v>
      </c>
      <c r="AD68" s="321">
        <f>payesh!BQ157</f>
        <v>0</v>
      </c>
      <c r="AE68" s="321">
        <f>payesh!BQ159</f>
        <v>0</v>
      </c>
      <c r="AF68" s="321">
        <f>payesh!BQ161</f>
        <v>0</v>
      </c>
      <c r="AG68" s="321">
        <f>payesh!BQ163</f>
        <v>0</v>
      </c>
      <c r="AH68" s="321">
        <f>payesh!BQ165</f>
        <v>0</v>
      </c>
      <c r="AI68" s="321">
        <f>payesh!BQ167</f>
        <v>0</v>
      </c>
      <c r="AJ68" s="321">
        <f>payesh!BQ169</f>
        <v>0</v>
      </c>
      <c r="AK68" s="324">
        <f>payesh!BQ171</f>
        <v>0</v>
      </c>
    </row>
    <row r="69" spans="2:37" ht="18.75" thickBot="1" x14ac:dyDescent="0.3">
      <c r="B69" s="326">
        <f>payesh!BR7</f>
        <v>66</v>
      </c>
      <c r="C69" s="329" t="str">
        <f>payesh!BR3</f>
        <v>کردستان</v>
      </c>
      <c r="D69" s="329" t="str">
        <f>payesh!BR4</f>
        <v>قروه</v>
      </c>
      <c r="E69" s="329" t="str">
        <f>payesh!BR5</f>
        <v>ویهج</v>
      </c>
      <c r="F69" s="329" t="str">
        <f>payesh!BR6</f>
        <v>سمنو</v>
      </c>
      <c r="G69" s="329" t="str">
        <f>payesh!BR10</f>
        <v>کلینیک آوای مهر</v>
      </c>
      <c r="H69" s="329" t="str">
        <f>payesh!BR13</f>
        <v>زهره سنگین ابادی</v>
      </c>
      <c r="I69" s="330">
        <f>payesh!BR14</f>
        <v>9184278362</v>
      </c>
      <c r="J69" s="329" t="str">
        <f>payesh!BR9</f>
        <v>حمیدرضا قصابی</v>
      </c>
      <c r="K69" s="329" t="str">
        <f>payesh!BR18</f>
        <v>پ10</v>
      </c>
      <c r="L69" s="329" t="str">
        <f>payesh!BR8</f>
        <v>فعال</v>
      </c>
      <c r="M69" s="329">
        <f>payesh!BR46</f>
        <v>5</v>
      </c>
      <c r="N69" s="330">
        <f>payesh!BR17</f>
        <v>782599080</v>
      </c>
      <c r="O69" s="329">
        <f>payesh!BR16</f>
        <v>0</v>
      </c>
      <c r="P69" s="329" t="str">
        <f>payesh!BR19</f>
        <v>مریم درویشی</v>
      </c>
      <c r="Q69" s="329" t="str">
        <f>payesh!BR20</f>
        <v>مریم مرادی</v>
      </c>
      <c r="R69" s="329" t="str">
        <f>payesh!BR21</f>
        <v>زهرا بدیغ</v>
      </c>
      <c r="S69" s="329">
        <f>payesh!$BR$55</f>
        <v>0</v>
      </c>
      <c r="T69" s="344">
        <f>payesh!BR64</f>
        <v>0</v>
      </c>
      <c r="U69" s="329">
        <f>payesh!$BR$56</f>
        <v>0</v>
      </c>
      <c r="V69" s="329">
        <f>payesh!BR65</f>
        <v>0</v>
      </c>
      <c r="W69" s="329">
        <f>payesh!BR78</f>
        <v>0</v>
      </c>
      <c r="X69" s="329">
        <f>payesh!BR79</f>
        <v>0</v>
      </c>
      <c r="Y69" s="329">
        <f>payesh!$BR$83</f>
        <v>0</v>
      </c>
      <c r="Z69" s="329">
        <f>payesh!$BR$84</f>
        <v>0</v>
      </c>
      <c r="AA69" s="329">
        <f>payesh!BR86</f>
        <v>0</v>
      </c>
      <c r="AB69" s="329">
        <f>payesh!BR153</f>
        <v>0</v>
      </c>
      <c r="AC69" s="329">
        <f>payesh!BR155</f>
        <v>0</v>
      </c>
      <c r="AD69" s="329">
        <f>payesh!BR157</f>
        <v>0</v>
      </c>
      <c r="AE69" s="329">
        <f>payesh!BR159</f>
        <v>0</v>
      </c>
      <c r="AF69" s="329">
        <f>payesh!BR161</f>
        <v>0</v>
      </c>
      <c r="AG69" s="329">
        <f>payesh!BR163</f>
        <v>0</v>
      </c>
      <c r="AH69" s="329">
        <f>payesh!BR165</f>
        <v>0</v>
      </c>
      <c r="AI69" s="329">
        <f>payesh!BR167</f>
        <v>0</v>
      </c>
      <c r="AJ69" s="329">
        <f>payesh!BR169</f>
        <v>0</v>
      </c>
      <c r="AK69" s="332">
        <f>payesh!BR171</f>
        <v>0</v>
      </c>
    </row>
    <row r="70" spans="2:37" ht="18.75" thickBot="1" x14ac:dyDescent="0.3">
      <c r="B70" s="333">
        <f>payesh!BS7</f>
        <v>67</v>
      </c>
      <c r="C70" s="321" t="str">
        <f>payesh!BS3</f>
        <v>کردستان</v>
      </c>
      <c r="D70" s="321" t="str">
        <f>payesh!BS4</f>
        <v>قروه</v>
      </c>
      <c r="E70" s="321" t="str">
        <f>payesh!BS5</f>
        <v>ویهج</v>
      </c>
      <c r="F70" s="321" t="str">
        <f>payesh!BS6</f>
        <v>بیز</v>
      </c>
      <c r="G70" s="321" t="str">
        <f>payesh!BS10</f>
        <v>کلینیک آوای مهر</v>
      </c>
      <c r="H70" s="321" t="str">
        <f>payesh!BS13</f>
        <v>زهره سنگین ابادی</v>
      </c>
      <c r="I70" s="322">
        <f>payesh!BS14</f>
        <v>9184278362</v>
      </c>
      <c r="J70" s="321" t="str">
        <f>payesh!BS9</f>
        <v>حمیدرضا قصابی</v>
      </c>
      <c r="K70" s="321" t="str">
        <f>payesh!BS18</f>
        <v>پ9</v>
      </c>
      <c r="L70" s="321" t="str">
        <f>payesh!BS8</f>
        <v>فعال</v>
      </c>
      <c r="M70" s="321">
        <f>payesh!BS46</f>
        <v>5</v>
      </c>
      <c r="N70" s="322">
        <f>payesh!BS17</f>
        <v>786620951</v>
      </c>
      <c r="O70" s="321">
        <f>payesh!BS16</f>
        <v>0</v>
      </c>
      <c r="P70" s="321" t="str">
        <f>payesh!BS19</f>
        <v>علی جلالی</v>
      </c>
      <c r="Q70" s="321" t="str">
        <f>payesh!BS20</f>
        <v>سمیه مرادی</v>
      </c>
      <c r="R70" s="321" t="str">
        <f>payesh!BS21</f>
        <v>معصومه فتحی</v>
      </c>
      <c r="S70" s="321">
        <f>payesh!$BS$55</f>
        <v>0</v>
      </c>
      <c r="T70" s="343">
        <f>payesh!BS64</f>
        <v>0</v>
      </c>
      <c r="U70" s="321">
        <f>payesh!$BS$56</f>
        <v>0</v>
      </c>
      <c r="V70" s="321">
        <f>payesh!BS65</f>
        <v>0</v>
      </c>
      <c r="W70" s="321">
        <f>payesh!BS78</f>
        <v>0</v>
      </c>
      <c r="X70" s="321">
        <f>payesh!BS79</f>
        <v>0</v>
      </c>
      <c r="Y70" s="321">
        <f>payesh!$BS$83</f>
        <v>0</v>
      </c>
      <c r="Z70" s="321">
        <f>payesh!$BS$84</f>
        <v>0</v>
      </c>
      <c r="AA70" s="321">
        <f>payesh!BS86</f>
        <v>0</v>
      </c>
      <c r="AB70" s="321">
        <f>payesh!BS153</f>
        <v>0</v>
      </c>
      <c r="AC70" s="321">
        <f>payesh!BS155</f>
        <v>0</v>
      </c>
      <c r="AD70" s="321">
        <f>payesh!BS157</f>
        <v>0</v>
      </c>
      <c r="AE70" s="321">
        <f>payesh!BS159</f>
        <v>0</v>
      </c>
      <c r="AF70" s="321">
        <f>payesh!BS161</f>
        <v>0</v>
      </c>
      <c r="AG70" s="321">
        <f>payesh!BS163</f>
        <v>0</v>
      </c>
      <c r="AH70" s="321">
        <f>payesh!BS165</f>
        <v>0</v>
      </c>
      <c r="AI70" s="321">
        <f>payesh!BS167</f>
        <v>0</v>
      </c>
      <c r="AJ70" s="321">
        <f>payesh!BS169</f>
        <v>0</v>
      </c>
      <c r="AK70" s="324">
        <f>payesh!BS171</f>
        <v>0</v>
      </c>
    </row>
    <row r="71" spans="2:37" ht="18.75" thickBot="1" x14ac:dyDescent="0.3">
      <c r="B71" s="326">
        <f>payesh!BT7</f>
        <v>68</v>
      </c>
      <c r="C71" s="329" t="str">
        <f>payesh!BT3</f>
        <v>کردستان</v>
      </c>
      <c r="D71" s="329" t="str">
        <f>payesh!BT4</f>
        <v>قروه</v>
      </c>
      <c r="E71" s="329" t="str">
        <f>payesh!BT5</f>
        <v>قره بلاغ</v>
      </c>
      <c r="F71" s="329" t="str">
        <f>payesh!BT6</f>
        <v>نرگس</v>
      </c>
      <c r="G71" s="329" t="str">
        <f>payesh!BT10</f>
        <v>کلینیک آوای مهر</v>
      </c>
      <c r="H71" s="329" t="str">
        <f>payesh!BT13</f>
        <v>زهره سنگین ابادی</v>
      </c>
      <c r="I71" s="330">
        <f>payesh!BT14</f>
        <v>9184278362</v>
      </c>
      <c r="J71" s="329" t="str">
        <f>payesh!BT9</f>
        <v>حمیدرضا قصابی</v>
      </c>
      <c r="K71" s="329" t="str">
        <f>payesh!BT18</f>
        <v>پ5</v>
      </c>
      <c r="L71" s="329" t="str">
        <f>payesh!BT8</f>
        <v>فعال</v>
      </c>
      <c r="M71" s="329">
        <f>payesh!BT46</f>
        <v>26</v>
      </c>
      <c r="N71" s="330">
        <f>payesh!BT17</f>
        <v>782602459</v>
      </c>
      <c r="O71" s="329">
        <f>payesh!BT16</f>
        <v>0</v>
      </c>
      <c r="P71" s="329" t="str">
        <f>payesh!BT19</f>
        <v>نسیم عبدی</v>
      </c>
      <c r="Q71" s="329" t="str">
        <f>payesh!BT20</f>
        <v>خدیجه رضایی</v>
      </c>
      <c r="R71" s="329" t="str">
        <f>payesh!BT21</f>
        <v>زهره قلی پور</v>
      </c>
      <c r="S71" s="329">
        <f>payesh!$BT$55</f>
        <v>0</v>
      </c>
      <c r="T71" s="344">
        <f>payesh!BT64</f>
        <v>0</v>
      </c>
      <c r="U71" s="329">
        <f>payesh!$BT$56</f>
        <v>0</v>
      </c>
      <c r="V71" s="329">
        <f>payesh!BT65</f>
        <v>0</v>
      </c>
      <c r="W71" s="329">
        <f>payesh!BT78</f>
        <v>0</v>
      </c>
      <c r="X71" s="329">
        <f>payesh!BT79</f>
        <v>0</v>
      </c>
      <c r="Y71" s="329">
        <f>payesh!$BT$83</f>
        <v>0</v>
      </c>
      <c r="Z71" s="329">
        <f>payesh!$BT$84</f>
        <v>0</v>
      </c>
      <c r="AA71" s="329">
        <f>payesh!BT86</f>
        <v>0</v>
      </c>
      <c r="AB71" s="329">
        <f>payesh!BT153</f>
        <v>0</v>
      </c>
      <c r="AC71" s="329">
        <f>payesh!BT155</f>
        <v>0</v>
      </c>
      <c r="AD71" s="329">
        <f>payesh!BT157</f>
        <v>0</v>
      </c>
      <c r="AE71" s="329">
        <f>payesh!BT159</f>
        <v>0</v>
      </c>
      <c r="AF71" s="329">
        <f>payesh!BT161</f>
        <v>0</v>
      </c>
      <c r="AG71" s="329">
        <f>payesh!BT163</f>
        <v>0</v>
      </c>
      <c r="AH71" s="329">
        <f>payesh!BT165</f>
        <v>0</v>
      </c>
      <c r="AI71" s="329">
        <f>payesh!BT167</f>
        <v>0</v>
      </c>
      <c r="AJ71" s="329">
        <f>payesh!BT169</f>
        <v>0</v>
      </c>
      <c r="AK71" s="332">
        <f>payesh!BT171</f>
        <v>0</v>
      </c>
    </row>
    <row r="72" spans="2:37" ht="18.75" thickBot="1" x14ac:dyDescent="0.3">
      <c r="B72" s="333">
        <f>payesh!BU7</f>
        <v>69</v>
      </c>
      <c r="C72" s="321" t="str">
        <f>payesh!BU3</f>
        <v>کردستان</v>
      </c>
      <c r="D72" s="321" t="str">
        <f>payesh!BU4</f>
        <v>قروه</v>
      </c>
      <c r="E72" s="321" t="str">
        <f>payesh!BU5</f>
        <v>پرپیشه</v>
      </c>
      <c r="F72" s="321" t="str">
        <f>payesh!BU6</f>
        <v>نازیلا</v>
      </c>
      <c r="G72" s="321" t="str">
        <f>payesh!BU10</f>
        <v>کلینیک آوای مهر</v>
      </c>
      <c r="H72" s="321" t="str">
        <f>payesh!BU13</f>
        <v>سهیلا رحیمی</v>
      </c>
      <c r="I72" s="322">
        <f>payesh!BU14</f>
        <v>9188720461</v>
      </c>
      <c r="J72" s="321" t="str">
        <f>payesh!BU9</f>
        <v>حمیدرضا قصابی</v>
      </c>
      <c r="K72" s="321" t="str">
        <f>payesh!BU18</f>
        <v>پ5</v>
      </c>
      <c r="L72" s="321" t="str">
        <f>payesh!BU8</f>
        <v>فعال</v>
      </c>
      <c r="M72" s="321">
        <f>payesh!BU46</f>
        <v>0</v>
      </c>
      <c r="N72" s="322">
        <f>payesh!BU17</f>
        <v>782544847</v>
      </c>
      <c r="O72" s="321">
        <f>payesh!BU16</f>
        <v>0</v>
      </c>
      <c r="P72" s="321" t="str">
        <f>payesh!BU19</f>
        <v>سارا رضایی</v>
      </c>
      <c r="Q72" s="321" t="str">
        <f>payesh!BU20</f>
        <v>نگار غلامی</v>
      </c>
      <c r="R72" s="321" t="str">
        <f>payesh!BU21</f>
        <v>زعفران فلاحی</v>
      </c>
      <c r="S72" s="321">
        <f>payesh!$BU$55</f>
        <v>0</v>
      </c>
      <c r="T72" s="343">
        <f>payesh!BU64</f>
        <v>0</v>
      </c>
      <c r="U72" s="321">
        <f>payesh!$BU$56</f>
        <v>0</v>
      </c>
      <c r="V72" s="321">
        <f>payesh!BU65</f>
        <v>0</v>
      </c>
      <c r="W72" s="321">
        <f>payesh!BU78</f>
        <v>0</v>
      </c>
      <c r="X72" s="321">
        <f>payesh!BU79</f>
        <v>0</v>
      </c>
      <c r="Y72" s="321">
        <f>payesh!$BU$83</f>
        <v>0</v>
      </c>
      <c r="Z72" s="321">
        <f>payesh!$BU$84</f>
        <v>0</v>
      </c>
      <c r="AA72" s="321">
        <f>payesh!BU86</f>
        <v>0</v>
      </c>
      <c r="AB72" s="321">
        <f>payesh!BU153</f>
        <v>0</v>
      </c>
      <c r="AC72" s="321">
        <f>payesh!BU155</f>
        <v>0</v>
      </c>
      <c r="AD72" s="321">
        <f>payesh!BU157</f>
        <v>0</v>
      </c>
      <c r="AE72" s="321">
        <f>payesh!BU159</f>
        <v>0</v>
      </c>
      <c r="AF72" s="321">
        <f>payesh!BU161</f>
        <v>0</v>
      </c>
      <c r="AG72" s="321">
        <f>payesh!BU163</f>
        <v>0</v>
      </c>
      <c r="AH72" s="321">
        <f>payesh!BU165</f>
        <v>0</v>
      </c>
      <c r="AI72" s="321">
        <f>payesh!BU167</f>
        <v>0</v>
      </c>
      <c r="AJ72" s="321">
        <f>payesh!BU169</f>
        <v>0</v>
      </c>
      <c r="AK72" s="324">
        <f>payesh!BU171</f>
        <v>0</v>
      </c>
    </row>
    <row r="73" spans="2:37" ht="18.75" thickBot="1" x14ac:dyDescent="0.3">
      <c r="B73" s="326">
        <f>payesh!BV7</f>
        <v>70</v>
      </c>
      <c r="C73" s="329" t="str">
        <f>payesh!BV3</f>
        <v>کردستان</v>
      </c>
      <c r="D73" s="329" t="str">
        <f>payesh!BV4</f>
        <v>قروه</v>
      </c>
      <c r="E73" s="329" t="str">
        <f>payesh!BV5</f>
        <v>جامه شوران</v>
      </c>
      <c r="F73" s="329" t="str">
        <f>payesh!BV6</f>
        <v>همکاری</v>
      </c>
      <c r="G73" s="329" t="str">
        <f>payesh!BV10</f>
        <v>کلینیک آوای مهر</v>
      </c>
      <c r="H73" s="329" t="str">
        <f>payesh!BV13</f>
        <v>سهیلا رحیمی</v>
      </c>
      <c r="I73" s="330">
        <f>payesh!BV14</f>
        <v>9188720461</v>
      </c>
      <c r="J73" s="329" t="str">
        <f>payesh!BV9</f>
        <v>حمیدرضا قصابی</v>
      </c>
      <c r="K73" s="329" t="str">
        <f>payesh!BV18</f>
        <v>پ5</v>
      </c>
      <c r="L73" s="329" t="str">
        <f>payesh!BV8</f>
        <v>فعال</v>
      </c>
      <c r="M73" s="329">
        <f>payesh!BV46</f>
        <v>22</v>
      </c>
      <c r="N73" s="330">
        <f>payesh!BV17</f>
        <v>0</v>
      </c>
      <c r="O73" s="329">
        <f>payesh!BV16</f>
        <v>0</v>
      </c>
      <c r="P73" s="329" t="str">
        <f>payesh!BV19</f>
        <v>مهوش عباسی</v>
      </c>
      <c r="Q73" s="329" t="str">
        <f>payesh!BV20</f>
        <v>خدیجه محمدی</v>
      </c>
      <c r="R73" s="329" t="str">
        <f>payesh!BV21</f>
        <v>فاطمه</v>
      </c>
      <c r="S73" s="329">
        <f>payesh!$BV$55</f>
        <v>0</v>
      </c>
      <c r="T73" s="344">
        <f>payesh!BV64</f>
        <v>0</v>
      </c>
      <c r="U73" s="329">
        <f>payesh!$BV$56</f>
        <v>0</v>
      </c>
      <c r="V73" s="329">
        <f>payesh!BV65</f>
        <v>0</v>
      </c>
      <c r="W73" s="329">
        <f>payesh!BV78</f>
        <v>0</v>
      </c>
      <c r="X73" s="329">
        <f>payesh!BV79</f>
        <v>0</v>
      </c>
      <c r="Y73" s="329">
        <f>payesh!$BV$83</f>
        <v>0</v>
      </c>
      <c r="Z73" s="329">
        <f>payesh!$BV$84</f>
        <v>0</v>
      </c>
      <c r="AA73" s="329">
        <f>payesh!BV86</f>
        <v>0</v>
      </c>
      <c r="AB73" s="329">
        <f>payesh!BV153</f>
        <v>0</v>
      </c>
      <c r="AC73" s="329">
        <f>payesh!BV155</f>
        <v>0</v>
      </c>
      <c r="AD73" s="329">
        <f>payesh!BV157</f>
        <v>0</v>
      </c>
      <c r="AE73" s="329">
        <f>payesh!BV159</f>
        <v>0</v>
      </c>
      <c r="AF73" s="329">
        <f>payesh!BV161</f>
        <v>0</v>
      </c>
      <c r="AG73" s="329">
        <f>payesh!BV163</f>
        <v>0</v>
      </c>
      <c r="AH73" s="329">
        <f>payesh!BV165</f>
        <v>0</v>
      </c>
      <c r="AI73" s="329">
        <f>payesh!BV167</f>
        <v>0</v>
      </c>
      <c r="AJ73" s="329">
        <f>payesh!BV169</f>
        <v>0</v>
      </c>
      <c r="AK73" s="332">
        <f>payesh!BV171</f>
        <v>0</v>
      </c>
    </row>
    <row r="74" spans="2:37" ht="18.75" thickBot="1" x14ac:dyDescent="0.3">
      <c r="B74" s="333">
        <f>payesh!BW7</f>
        <v>71</v>
      </c>
      <c r="C74" s="321" t="str">
        <f>payesh!BW3</f>
        <v>کردستان</v>
      </c>
      <c r="D74" s="321" t="str">
        <f>payesh!BW4</f>
        <v>قروه</v>
      </c>
      <c r="E74" s="321" t="str">
        <f>payesh!BW5</f>
        <v>جامه شوران</v>
      </c>
      <c r="F74" s="321" t="str">
        <f>payesh!BW6</f>
        <v>هانیتا</v>
      </c>
      <c r="G74" s="321" t="str">
        <f>payesh!BW10</f>
        <v>کلینیک آوای مهر</v>
      </c>
      <c r="H74" s="321" t="str">
        <f>payesh!BW13</f>
        <v>سهیلا رحیمی</v>
      </c>
      <c r="I74" s="322">
        <f>payesh!BW14</f>
        <v>9188720461</v>
      </c>
      <c r="J74" s="321" t="str">
        <f>payesh!BW9</f>
        <v>حمیدرضا قصابی</v>
      </c>
      <c r="K74" s="321" t="str">
        <f>payesh!BW18</f>
        <v>پ5</v>
      </c>
      <c r="L74" s="321" t="str">
        <f>payesh!BW8</f>
        <v>فعال</v>
      </c>
      <c r="M74" s="321">
        <f>payesh!BW46</f>
        <v>22</v>
      </c>
      <c r="N74" s="322">
        <f>payesh!BW17</f>
        <v>781570038</v>
      </c>
      <c r="O74" s="321">
        <f>payesh!BW16</f>
        <v>0</v>
      </c>
      <c r="P74" s="321" t="str">
        <f>payesh!BW19</f>
        <v>فریده خالدیان</v>
      </c>
      <c r="Q74" s="321" t="str">
        <f>payesh!BW20</f>
        <v>سودابه شهبازی</v>
      </c>
      <c r="R74" s="321" t="str">
        <f>payesh!BW21</f>
        <v>بیان رضایی</v>
      </c>
      <c r="S74" s="321">
        <f>payesh!$BW$55</f>
        <v>0</v>
      </c>
      <c r="T74" s="343">
        <f>payesh!BW64</f>
        <v>0</v>
      </c>
      <c r="U74" s="321">
        <f>payesh!$BW$56</f>
        <v>0</v>
      </c>
      <c r="V74" s="321">
        <f>payesh!BW65</f>
        <v>0</v>
      </c>
      <c r="W74" s="321">
        <f>payesh!BW78</f>
        <v>0</v>
      </c>
      <c r="X74" s="321">
        <f>payesh!BW79</f>
        <v>0</v>
      </c>
      <c r="Y74" s="321">
        <f>payesh!$BW$83</f>
        <v>0</v>
      </c>
      <c r="Z74" s="321">
        <f>payesh!$BW$84</f>
        <v>0</v>
      </c>
      <c r="AA74" s="321">
        <f>payesh!BW86</f>
        <v>0</v>
      </c>
      <c r="AB74" s="321">
        <f>payesh!BW153</f>
        <v>0</v>
      </c>
      <c r="AC74" s="321">
        <f>payesh!BW155</f>
        <v>0</v>
      </c>
      <c r="AD74" s="321">
        <f>payesh!BW157</f>
        <v>0</v>
      </c>
      <c r="AE74" s="321">
        <f>payesh!BW159</f>
        <v>0</v>
      </c>
      <c r="AF74" s="321">
        <f>payesh!BW161</f>
        <v>0</v>
      </c>
      <c r="AG74" s="321">
        <f>payesh!BW163</f>
        <v>0</v>
      </c>
      <c r="AH74" s="321">
        <f>payesh!BW165</f>
        <v>0</v>
      </c>
      <c r="AI74" s="321">
        <f>payesh!BW167</f>
        <v>0</v>
      </c>
      <c r="AJ74" s="321">
        <f>payesh!BW169</f>
        <v>0</v>
      </c>
      <c r="AK74" s="324">
        <f>payesh!BW171</f>
        <v>0</v>
      </c>
    </row>
    <row r="75" spans="2:37" ht="18.75" thickBot="1" x14ac:dyDescent="0.3">
      <c r="B75" s="326">
        <f>payesh!BX7</f>
        <v>72</v>
      </c>
      <c r="C75" s="329" t="str">
        <f>payesh!BX3</f>
        <v>کردستان</v>
      </c>
      <c r="D75" s="329" t="str">
        <f>payesh!BX4</f>
        <v>قروه</v>
      </c>
      <c r="E75" s="329" t="str">
        <f>payesh!BX5</f>
        <v>قاملو</v>
      </c>
      <c r="F75" s="329" t="str">
        <f>payesh!BX6</f>
        <v>بهار</v>
      </c>
      <c r="G75" s="329" t="str">
        <f>payesh!BX10</f>
        <v>کلینیک آوای مهر</v>
      </c>
      <c r="H75" s="329" t="str">
        <f>payesh!BX13</f>
        <v>سهیلا رحیمی</v>
      </c>
      <c r="I75" s="330">
        <f>payesh!BX14</f>
        <v>9188720461</v>
      </c>
      <c r="J75" s="329" t="str">
        <f>payesh!BX9</f>
        <v>حمیدرضا قصابی</v>
      </c>
      <c r="K75" s="329" t="str">
        <f>payesh!BX18</f>
        <v>پ5</v>
      </c>
      <c r="L75" s="329" t="str">
        <f>payesh!BX8</f>
        <v>فعال</v>
      </c>
      <c r="M75" s="329">
        <f>payesh!BX46</f>
        <v>0</v>
      </c>
      <c r="N75" s="330">
        <f>payesh!BX17</f>
        <v>0</v>
      </c>
      <c r="O75" s="329">
        <f>payesh!BX16</f>
        <v>0</v>
      </c>
      <c r="P75" s="329" t="str">
        <f>payesh!BX19</f>
        <v>زهرا خالدیان</v>
      </c>
      <c r="Q75" s="329" t="str">
        <f>payesh!BX20</f>
        <v>فاطمه خالدیان</v>
      </c>
      <c r="R75" s="329" t="str">
        <f>payesh!BX21</f>
        <v>حلیمه مشیر پناهی</v>
      </c>
      <c r="S75" s="329">
        <f>payesh!$BX$55</f>
        <v>0</v>
      </c>
      <c r="T75" s="344">
        <f>payesh!BX64</f>
        <v>0</v>
      </c>
      <c r="U75" s="329">
        <f>payesh!$BX$56</f>
        <v>0</v>
      </c>
      <c r="V75" s="329">
        <f>payesh!BX65</f>
        <v>0</v>
      </c>
      <c r="W75" s="329">
        <f>payesh!BX78</f>
        <v>0</v>
      </c>
      <c r="X75" s="329">
        <f>payesh!BX79</f>
        <v>0</v>
      </c>
      <c r="Y75" s="329">
        <f>payesh!$BX$83</f>
        <v>0</v>
      </c>
      <c r="Z75" s="329">
        <f>payesh!$BX$84</f>
        <v>0</v>
      </c>
      <c r="AA75" s="329">
        <f>payesh!BX86</f>
        <v>0</v>
      </c>
      <c r="AB75" s="329">
        <f>payesh!BX153</f>
        <v>0</v>
      </c>
      <c r="AC75" s="329">
        <f>payesh!BX155</f>
        <v>0</v>
      </c>
      <c r="AD75" s="329">
        <f>payesh!BX157</f>
        <v>0</v>
      </c>
      <c r="AE75" s="329">
        <f>payesh!BX159</f>
        <v>0</v>
      </c>
      <c r="AF75" s="329">
        <f>payesh!BX161</f>
        <v>0</v>
      </c>
      <c r="AG75" s="329">
        <f>payesh!BX163</f>
        <v>0</v>
      </c>
      <c r="AH75" s="329">
        <f>payesh!BX165</f>
        <v>0</v>
      </c>
      <c r="AI75" s="329">
        <f>payesh!BX167</f>
        <v>0</v>
      </c>
      <c r="AJ75" s="329">
        <f>payesh!BX169</f>
        <v>0</v>
      </c>
      <c r="AK75" s="332">
        <f>payesh!BX171</f>
        <v>0</v>
      </c>
    </row>
    <row r="76" spans="2:37" ht="18.75" thickBot="1" x14ac:dyDescent="0.3">
      <c r="B76" s="333">
        <f>payesh!BY7</f>
        <v>73</v>
      </c>
      <c r="C76" s="321" t="str">
        <f>payesh!BY3</f>
        <v>کردستان</v>
      </c>
      <c r="D76" s="321" t="str">
        <f>payesh!BY4</f>
        <v>قروه</v>
      </c>
      <c r="E76" s="321" t="str">
        <f>payesh!BY5</f>
        <v>یالغوز آغاج</v>
      </c>
      <c r="F76" s="321" t="str">
        <f>payesh!BY6</f>
        <v>نسترن</v>
      </c>
      <c r="G76" s="321" t="str">
        <f>payesh!BY10</f>
        <v>کلینیک آوای مهر</v>
      </c>
      <c r="H76" s="321" t="str">
        <f>payesh!BY13</f>
        <v>مینو عزیزی</v>
      </c>
      <c r="I76" s="322">
        <f>payesh!BY14</f>
        <v>9361435574</v>
      </c>
      <c r="J76" s="321" t="str">
        <f>payesh!BY9</f>
        <v>حمیدرضا قصابی</v>
      </c>
      <c r="K76" s="321" t="str">
        <f>payesh!BY18</f>
        <v>پ5</v>
      </c>
      <c r="L76" s="321" t="str">
        <f>payesh!BY8</f>
        <v>فعال</v>
      </c>
      <c r="M76" s="321">
        <f>payesh!BY46</f>
        <v>0</v>
      </c>
      <c r="N76" s="322">
        <f>payesh!BY17</f>
        <v>0</v>
      </c>
      <c r="O76" s="321">
        <f>payesh!BY16</f>
        <v>0</v>
      </c>
      <c r="P76" s="321" t="str">
        <f>payesh!BY19</f>
        <v>گلناز مفاخری</v>
      </c>
      <c r="Q76" s="321" t="str">
        <f>payesh!BY20</f>
        <v>بهار مولوی</v>
      </c>
      <c r="R76" s="321" t="str">
        <f>payesh!BY21</f>
        <v>مائده نوری</v>
      </c>
      <c r="S76" s="321">
        <f>payesh!$BY$55</f>
        <v>0</v>
      </c>
      <c r="T76" s="343">
        <f>payesh!BY64</f>
        <v>0</v>
      </c>
      <c r="U76" s="321">
        <f>payesh!$BY$56</f>
        <v>0</v>
      </c>
      <c r="V76" s="321">
        <f>payesh!BY65</f>
        <v>0</v>
      </c>
      <c r="W76" s="321">
        <f>payesh!BY78</f>
        <v>0</v>
      </c>
      <c r="X76" s="321">
        <f>payesh!BY79</f>
        <v>0</v>
      </c>
      <c r="Y76" s="321">
        <f>payesh!$BY$83</f>
        <v>0</v>
      </c>
      <c r="Z76" s="321">
        <f>payesh!$BY$84</f>
        <v>0</v>
      </c>
      <c r="AA76" s="321">
        <f>payesh!BY86</f>
        <v>0</v>
      </c>
      <c r="AB76" s="321">
        <f>payesh!BY153</f>
        <v>0</v>
      </c>
      <c r="AC76" s="321">
        <f>payesh!BY155</f>
        <v>0</v>
      </c>
      <c r="AD76" s="321">
        <f>payesh!BY157</f>
        <v>0</v>
      </c>
      <c r="AE76" s="321">
        <f>payesh!BY159</f>
        <v>0</v>
      </c>
      <c r="AF76" s="321">
        <f>payesh!BY161</f>
        <v>0</v>
      </c>
      <c r="AG76" s="321">
        <f>payesh!BY163</f>
        <v>0</v>
      </c>
      <c r="AH76" s="321">
        <f>payesh!BY165</f>
        <v>0</v>
      </c>
      <c r="AI76" s="321">
        <f>payesh!BY167</f>
        <v>0</v>
      </c>
      <c r="AJ76" s="321">
        <f>payesh!BY169</f>
        <v>0</v>
      </c>
      <c r="AK76" s="324">
        <f>payesh!BY171</f>
        <v>0</v>
      </c>
    </row>
    <row r="77" spans="2:37" ht="18.75" thickBot="1" x14ac:dyDescent="0.3">
      <c r="B77" s="326">
        <f>payesh!BZ7</f>
        <v>74</v>
      </c>
      <c r="C77" s="329" t="str">
        <f>payesh!BZ3</f>
        <v>کردستان</v>
      </c>
      <c r="D77" s="329" t="str">
        <f>payesh!BZ4</f>
        <v>قروه</v>
      </c>
      <c r="E77" s="329" t="str">
        <f>payesh!BZ5</f>
        <v>ناظم آباد</v>
      </c>
      <c r="F77" s="329" t="str">
        <f>payesh!BZ6</f>
        <v>فیروزه ایی</v>
      </c>
      <c r="G77" s="329" t="str">
        <f>payesh!BZ10</f>
        <v>کلینیک آوای مهر</v>
      </c>
      <c r="H77" s="329" t="str">
        <f>payesh!BZ13</f>
        <v>سحر فرهادی</v>
      </c>
      <c r="I77" s="330">
        <f>payesh!BZ14</f>
        <v>9366081115</v>
      </c>
      <c r="J77" s="329" t="str">
        <f>payesh!BZ9</f>
        <v>حمیدرضا قصابی</v>
      </c>
      <c r="K77" s="329" t="str">
        <f>payesh!BZ18</f>
        <v>پ5</v>
      </c>
      <c r="L77" s="329" t="str">
        <f>payesh!BZ8</f>
        <v>فعال</v>
      </c>
      <c r="M77" s="329">
        <f>payesh!BZ46</f>
        <v>20</v>
      </c>
      <c r="N77" s="330">
        <f>payesh!BZ17</f>
        <v>782553476</v>
      </c>
      <c r="O77" s="329">
        <f>payesh!BZ16</f>
        <v>0</v>
      </c>
      <c r="P77" s="329" t="str">
        <f>payesh!BZ19</f>
        <v>سمانه فرهادی</v>
      </c>
      <c r="Q77" s="329" t="str">
        <f>payesh!BZ20</f>
        <v>نسرین کمالی</v>
      </c>
      <c r="R77" s="329" t="str">
        <f>payesh!BZ21</f>
        <v>لیلا احمدی</v>
      </c>
      <c r="S77" s="329">
        <f>payesh!$BZ$55</f>
        <v>0</v>
      </c>
      <c r="T77" s="344">
        <f>payesh!BZ64</f>
        <v>0</v>
      </c>
      <c r="U77" s="329">
        <f>payesh!$BZ$56</f>
        <v>0</v>
      </c>
      <c r="V77" s="329">
        <f>payesh!BZ65</f>
        <v>0</v>
      </c>
      <c r="W77" s="329">
        <f>payesh!BZ78</f>
        <v>0</v>
      </c>
      <c r="X77" s="329">
        <f>payesh!BZ79</f>
        <v>0</v>
      </c>
      <c r="Y77" s="329">
        <f>payesh!$BZ$83</f>
        <v>0</v>
      </c>
      <c r="Z77" s="329">
        <f>payesh!$BZ$84</f>
        <v>0</v>
      </c>
      <c r="AA77" s="329">
        <f>payesh!BZ86</f>
        <v>0</v>
      </c>
      <c r="AB77" s="329">
        <f>payesh!BZ153</f>
        <v>0</v>
      </c>
      <c r="AC77" s="329">
        <f>payesh!BZ155</f>
        <v>0</v>
      </c>
      <c r="AD77" s="329">
        <f>payesh!BZ157</f>
        <v>0</v>
      </c>
      <c r="AE77" s="329">
        <f>payesh!BZ159</f>
        <v>0</v>
      </c>
      <c r="AF77" s="329">
        <f>payesh!BZ161</f>
        <v>0</v>
      </c>
      <c r="AG77" s="329">
        <f>payesh!BZ163</f>
        <v>0</v>
      </c>
      <c r="AH77" s="329">
        <f>payesh!BZ165</f>
        <v>0</v>
      </c>
      <c r="AI77" s="329">
        <f>payesh!BZ167</f>
        <v>0</v>
      </c>
      <c r="AJ77" s="329">
        <f>payesh!BZ169</f>
        <v>0</v>
      </c>
      <c r="AK77" s="332">
        <f>payesh!BZ171</f>
        <v>0</v>
      </c>
    </row>
    <row r="78" spans="2:37" ht="18.75" thickBot="1" x14ac:dyDescent="0.3">
      <c r="B78" s="333">
        <f>payesh!CA7</f>
        <v>75</v>
      </c>
      <c r="C78" s="321" t="str">
        <f>payesh!CA3</f>
        <v>کردستان</v>
      </c>
      <c r="D78" s="321" t="str">
        <f>payesh!CA4</f>
        <v>قروه</v>
      </c>
      <c r="E78" s="321" t="str">
        <f>payesh!CA5</f>
        <v>ناظم آباد</v>
      </c>
      <c r="F78" s="321" t="str">
        <f>payesh!CA6</f>
        <v>اسماء</v>
      </c>
      <c r="G78" s="321" t="str">
        <f>payesh!CA10</f>
        <v>کلینیک آوای مهر</v>
      </c>
      <c r="H78" s="321" t="str">
        <f>payesh!CA13</f>
        <v>سحر فرهادی</v>
      </c>
      <c r="I78" s="322">
        <f>payesh!CA14</f>
        <v>9366081115</v>
      </c>
      <c r="J78" s="321" t="str">
        <f>payesh!CA9</f>
        <v>حمیدرضا قصابی</v>
      </c>
      <c r="K78" s="321" t="str">
        <f>payesh!CA18</f>
        <v>پ1</v>
      </c>
      <c r="L78" s="321" t="str">
        <f>payesh!CA8</f>
        <v>فعال</v>
      </c>
      <c r="M78" s="321">
        <f>payesh!CA46</f>
        <v>21</v>
      </c>
      <c r="N78" s="322">
        <f>payesh!CA17</f>
        <v>784405277</v>
      </c>
      <c r="O78" s="321">
        <f>payesh!CA16</f>
        <v>0</v>
      </c>
      <c r="P78" s="321" t="str">
        <f>payesh!CA19</f>
        <v>قدمخیر عنایتی</v>
      </c>
      <c r="Q78" s="321" t="str">
        <f>payesh!CA20</f>
        <v>رقیه کریمی</v>
      </c>
      <c r="R78" s="321" t="str">
        <f>payesh!CA21</f>
        <v>خدیجه گوشبر</v>
      </c>
      <c r="S78" s="321">
        <f>payesh!$CA$55</f>
        <v>0</v>
      </c>
      <c r="T78" s="343">
        <f>payesh!CA64</f>
        <v>0</v>
      </c>
      <c r="U78" s="321">
        <f>payesh!$CA$56</f>
        <v>0</v>
      </c>
      <c r="V78" s="321">
        <f>payesh!CA65</f>
        <v>0</v>
      </c>
      <c r="W78" s="321">
        <f>payesh!CA78</f>
        <v>0</v>
      </c>
      <c r="X78" s="321">
        <f>payesh!CA79</f>
        <v>0</v>
      </c>
      <c r="Y78" s="321">
        <f>payesh!$CA$83</f>
        <v>0</v>
      </c>
      <c r="Z78" s="321">
        <f>payesh!$CA$84</f>
        <v>0</v>
      </c>
      <c r="AA78" s="321">
        <f>payesh!CA86</f>
        <v>0</v>
      </c>
      <c r="AB78" s="321">
        <f>payesh!CA153</f>
        <v>0</v>
      </c>
      <c r="AC78" s="321">
        <f>payesh!CA155</f>
        <v>0</v>
      </c>
      <c r="AD78" s="321">
        <f>payesh!CA157</f>
        <v>0</v>
      </c>
      <c r="AE78" s="321">
        <f>payesh!CA159</f>
        <v>0</v>
      </c>
      <c r="AF78" s="321">
        <f>payesh!CA161</f>
        <v>0</v>
      </c>
      <c r="AG78" s="321">
        <f>payesh!CA163</f>
        <v>0</v>
      </c>
      <c r="AH78" s="321">
        <f>payesh!CA165</f>
        <v>0</v>
      </c>
      <c r="AI78" s="321">
        <f>payesh!CA167</f>
        <v>0</v>
      </c>
      <c r="AJ78" s="321">
        <f>payesh!CA169</f>
        <v>0</v>
      </c>
      <c r="AK78" s="324">
        <f>payesh!CA171</f>
        <v>0</v>
      </c>
    </row>
    <row r="79" spans="2:37" ht="18.75" thickBot="1" x14ac:dyDescent="0.3">
      <c r="B79" s="326">
        <f>payesh!CB7</f>
        <v>76</v>
      </c>
      <c r="C79" s="329" t="str">
        <f>payesh!CB3</f>
        <v>کردستان</v>
      </c>
      <c r="D79" s="329" t="str">
        <f>payesh!CB4</f>
        <v>قروه</v>
      </c>
      <c r="E79" s="329" t="str">
        <f>payesh!CB5</f>
        <v>پرپیشه</v>
      </c>
      <c r="F79" s="329" t="str">
        <f>payesh!CB6</f>
        <v>آرتین</v>
      </c>
      <c r="G79" s="329" t="str">
        <f>payesh!CB10</f>
        <v>کلینیک آوای مهر</v>
      </c>
      <c r="H79" s="329" t="str">
        <f>payesh!CB13</f>
        <v>مینو عزیزی</v>
      </c>
      <c r="I79" s="330">
        <f>payesh!CB14</f>
        <v>936143557</v>
      </c>
      <c r="J79" s="329" t="str">
        <f>payesh!CB9</f>
        <v>حمیدرضا قصابی</v>
      </c>
      <c r="K79" s="329" t="str">
        <f>payesh!CB18</f>
        <v>پ1</v>
      </c>
      <c r="L79" s="329" t="str">
        <f>payesh!CB8</f>
        <v>فعال</v>
      </c>
      <c r="M79" s="329">
        <f>payesh!CB46</f>
        <v>22</v>
      </c>
      <c r="N79" s="330">
        <f>payesh!CB17</f>
        <v>0</v>
      </c>
      <c r="O79" s="329">
        <f>payesh!CB16</f>
        <v>0</v>
      </c>
      <c r="P79" s="329" t="str">
        <f>payesh!CB19</f>
        <v>بصیره خالدیان</v>
      </c>
      <c r="Q79" s="329" t="str">
        <f>payesh!CB20</f>
        <v>زهرا صادقی</v>
      </c>
      <c r="R79" s="329" t="str">
        <f>payesh!CB21</f>
        <v>حمیرا مقصودی</v>
      </c>
      <c r="S79" s="329">
        <f>payesh!$CB$55</f>
        <v>0</v>
      </c>
      <c r="T79" s="344">
        <f>payesh!CB64</f>
        <v>0</v>
      </c>
      <c r="U79" s="329">
        <f>payesh!$CB$56</f>
        <v>0</v>
      </c>
      <c r="V79" s="329">
        <f>payesh!CB65</f>
        <v>0</v>
      </c>
      <c r="W79" s="329">
        <f>payesh!CB78</f>
        <v>0</v>
      </c>
      <c r="X79" s="329">
        <f>payesh!CB79</f>
        <v>0</v>
      </c>
      <c r="Y79" s="329">
        <f>payesh!$CB$83</f>
        <v>0</v>
      </c>
      <c r="Z79" s="329">
        <f>payesh!$CB$84</f>
        <v>0</v>
      </c>
      <c r="AA79" s="329">
        <f>payesh!CB86</f>
        <v>0</v>
      </c>
      <c r="AB79" s="329">
        <f>payesh!CB153</f>
        <v>0</v>
      </c>
      <c r="AC79" s="329">
        <f>payesh!CB155</f>
        <v>0</v>
      </c>
      <c r="AD79" s="329">
        <f>payesh!CB157</f>
        <v>0</v>
      </c>
      <c r="AE79" s="329">
        <f>payesh!CB159</f>
        <v>0</v>
      </c>
      <c r="AF79" s="329">
        <f>payesh!CB161</f>
        <v>0</v>
      </c>
      <c r="AG79" s="329">
        <f>payesh!CB163</f>
        <v>0</v>
      </c>
      <c r="AH79" s="329">
        <f>payesh!CB165</f>
        <v>0</v>
      </c>
      <c r="AI79" s="329">
        <f>payesh!CB167</f>
        <v>0</v>
      </c>
      <c r="AJ79" s="329">
        <f>payesh!CB169</f>
        <v>0</v>
      </c>
      <c r="AK79" s="332">
        <f>payesh!CB171</f>
        <v>0</v>
      </c>
    </row>
    <row r="80" spans="2:37" ht="18.75" thickBot="1" x14ac:dyDescent="0.3">
      <c r="B80" s="333">
        <f>payesh!CC7</f>
        <v>77</v>
      </c>
      <c r="C80" s="321" t="str">
        <f>payesh!CC3</f>
        <v>کردستان</v>
      </c>
      <c r="D80" s="321" t="str">
        <f>payesh!CC4</f>
        <v>قروه</v>
      </c>
      <c r="E80" s="321" t="str">
        <f>payesh!CC5</f>
        <v>امیر قلعه لان</v>
      </c>
      <c r="F80" s="321" t="str">
        <f>payesh!CC6</f>
        <v>مانی</v>
      </c>
      <c r="G80" s="321" t="str">
        <f>payesh!CC10</f>
        <v>کلینیک آوای مهر</v>
      </c>
      <c r="H80" s="321" t="str">
        <f>payesh!CC13</f>
        <v>مینو عزیزی</v>
      </c>
      <c r="I80" s="322">
        <f>payesh!CC14</f>
        <v>936143557</v>
      </c>
      <c r="J80" s="321" t="str">
        <f>payesh!CC9</f>
        <v>حمیدرضا قصابی</v>
      </c>
      <c r="K80" s="321" t="str">
        <f>payesh!CC18</f>
        <v>پ5</v>
      </c>
      <c r="L80" s="321" t="str">
        <f>payesh!CC8</f>
        <v>فعال</v>
      </c>
      <c r="M80" s="321">
        <f>payesh!CC46</f>
        <v>23</v>
      </c>
      <c r="N80" s="322">
        <f>payesh!CC17</f>
        <v>0</v>
      </c>
      <c r="O80" s="321">
        <f>payesh!CC16</f>
        <v>0</v>
      </c>
      <c r="P80" s="321" t="str">
        <f>payesh!CC19</f>
        <v>نسرین صادقی</v>
      </c>
      <c r="Q80" s="321" t="str">
        <f>payesh!CC20</f>
        <v>زهرا فلاحی</v>
      </c>
      <c r="R80" s="321" t="str">
        <f>payesh!CC21</f>
        <v>جمیله میری</v>
      </c>
      <c r="S80" s="321">
        <f>payesh!$CC$55</f>
        <v>0</v>
      </c>
      <c r="T80" s="343">
        <f>payesh!CC64</f>
        <v>0</v>
      </c>
      <c r="U80" s="321">
        <f>payesh!$CC$56</f>
        <v>0</v>
      </c>
      <c r="V80" s="321">
        <f>payesh!CC65</f>
        <v>0</v>
      </c>
      <c r="W80" s="321">
        <f>payesh!CC78</f>
        <v>0</v>
      </c>
      <c r="X80" s="321">
        <f>payesh!CC79</f>
        <v>0</v>
      </c>
      <c r="Y80" s="321">
        <f>payesh!$CC$83</f>
        <v>0</v>
      </c>
      <c r="Z80" s="321">
        <f>payesh!$CC$84</f>
        <v>0</v>
      </c>
      <c r="AA80" s="321">
        <f>payesh!CC86</f>
        <v>0</v>
      </c>
      <c r="AB80" s="321">
        <f>payesh!CC153</f>
        <v>0</v>
      </c>
      <c r="AC80" s="321">
        <f>payesh!CC155</f>
        <v>0</v>
      </c>
      <c r="AD80" s="321">
        <f>payesh!CC157</f>
        <v>0</v>
      </c>
      <c r="AE80" s="321">
        <f>payesh!CC159</f>
        <v>0</v>
      </c>
      <c r="AF80" s="321">
        <f>payesh!CC161</f>
        <v>0</v>
      </c>
      <c r="AG80" s="321">
        <f>payesh!CC163</f>
        <v>0</v>
      </c>
      <c r="AH80" s="321">
        <f>payesh!CC165</f>
        <v>0</v>
      </c>
      <c r="AI80" s="321">
        <f>payesh!CC167</f>
        <v>0</v>
      </c>
      <c r="AJ80" s="321">
        <f>payesh!CC169</f>
        <v>0</v>
      </c>
      <c r="AK80" s="324">
        <f>payesh!CC171</f>
        <v>0</v>
      </c>
    </row>
    <row r="81" spans="2:37" ht="18.75" thickBot="1" x14ac:dyDescent="0.3">
      <c r="B81" s="326">
        <f>payesh!CD7</f>
        <v>78</v>
      </c>
      <c r="C81" s="329" t="str">
        <f>payesh!CD3</f>
        <v>کردستان</v>
      </c>
      <c r="D81" s="329" t="str">
        <f>payesh!CD4</f>
        <v>قروه</v>
      </c>
      <c r="E81" s="329" t="str">
        <f>payesh!CD5</f>
        <v>خشکمروه</v>
      </c>
      <c r="F81" s="329" t="str">
        <f>payesh!CD6</f>
        <v>تارا</v>
      </c>
      <c r="G81" s="329" t="str">
        <f>payesh!CD10</f>
        <v>کلینیک آوای مهر</v>
      </c>
      <c r="H81" s="329" t="str">
        <f>payesh!CD13</f>
        <v>نسیبه خالدیان</v>
      </c>
      <c r="I81" s="330">
        <f>payesh!CD14</f>
        <v>9307995493</v>
      </c>
      <c r="J81" s="329" t="str">
        <f>payesh!CD9</f>
        <v>حمیدرضا قصابی</v>
      </c>
      <c r="K81" s="329" t="str">
        <f>payesh!CD18</f>
        <v>پ5</v>
      </c>
      <c r="L81" s="329" t="str">
        <f>payesh!CD8</f>
        <v>فعال</v>
      </c>
      <c r="M81" s="329">
        <f>payesh!CD46</f>
        <v>0</v>
      </c>
      <c r="N81" s="330">
        <f>payesh!CD17</f>
        <v>782609931</v>
      </c>
      <c r="O81" s="329">
        <f>payesh!CD16</f>
        <v>0</v>
      </c>
      <c r="P81" s="329" t="str">
        <f>payesh!CD19</f>
        <v>شیرین دهقانی</v>
      </c>
      <c r="Q81" s="329" t="str">
        <f>payesh!CD20</f>
        <v>بهاره بهرامی</v>
      </c>
      <c r="R81" s="329" t="str">
        <f>payesh!CD21</f>
        <v>الهام محمدزاده</v>
      </c>
      <c r="S81" s="329">
        <f>payesh!$CD$55</f>
        <v>0</v>
      </c>
      <c r="T81" s="344">
        <f>payesh!CD64</f>
        <v>0</v>
      </c>
      <c r="U81" s="329">
        <f>payesh!$CD$56</f>
        <v>0</v>
      </c>
      <c r="V81" s="329">
        <f>payesh!CD65</f>
        <v>0</v>
      </c>
      <c r="W81" s="329">
        <f>payesh!CD78</f>
        <v>0</v>
      </c>
      <c r="X81" s="329">
        <f>payesh!CD79</f>
        <v>0</v>
      </c>
      <c r="Y81" s="329">
        <f>payesh!$CD$83</f>
        <v>0</v>
      </c>
      <c r="Z81" s="329">
        <f>payesh!$CD$84</f>
        <v>0</v>
      </c>
      <c r="AA81" s="329">
        <f>payesh!CD86</f>
        <v>0</v>
      </c>
      <c r="AB81" s="329">
        <f>payesh!CD153</f>
        <v>0</v>
      </c>
      <c r="AC81" s="329">
        <f>payesh!CD155</f>
        <v>0</v>
      </c>
      <c r="AD81" s="329">
        <f>payesh!CD157</f>
        <v>0</v>
      </c>
      <c r="AE81" s="329">
        <f>payesh!CD159</f>
        <v>0</v>
      </c>
      <c r="AF81" s="329">
        <f>payesh!CD161</f>
        <v>0</v>
      </c>
      <c r="AG81" s="329">
        <f>payesh!CD163</f>
        <v>0</v>
      </c>
      <c r="AH81" s="329">
        <f>payesh!CD165</f>
        <v>0</v>
      </c>
      <c r="AI81" s="329">
        <f>payesh!CD167</f>
        <v>0</v>
      </c>
      <c r="AJ81" s="329">
        <f>payesh!CD169</f>
        <v>0</v>
      </c>
      <c r="AK81" s="332">
        <f>payesh!CD171</f>
        <v>0</v>
      </c>
    </row>
    <row r="82" spans="2:37" ht="18.75" thickBot="1" x14ac:dyDescent="0.3">
      <c r="B82" s="333">
        <f>payesh!CE7</f>
        <v>79</v>
      </c>
      <c r="C82" s="321" t="str">
        <f>payesh!CE3</f>
        <v>کردستان</v>
      </c>
      <c r="D82" s="321" t="str">
        <f>payesh!CE4</f>
        <v>قروه</v>
      </c>
      <c r="E82" s="321" t="str">
        <f>payesh!CE5</f>
        <v>شهابیه</v>
      </c>
      <c r="F82" s="321" t="str">
        <f>payesh!CE6</f>
        <v>یاسین</v>
      </c>
      <c r="G82" s="321" t="str">
        <f>payesh!CE10</f>
        <v>کلینیک آوای مهر</v>
      </c>
      <c r="H82" s="321" t="str">
        <f>payesh!CE13</f>
        <v>نسیبه خالدیان</v>
      </c>
      <c r="I82" s="322">
        <f>payesh!CE14</f>
        <v>9307995493</v>
      </c>
      <c r="J82" s="321" t="str">
        <f>payesh!CE9</f>
        <v>حمیدرضا قصابی</v>
      </c>
      <c r="K82" s="321" t="str">
        <f>payesh!CE18</f>
        <v>پ5</v>
      </c>
      <c r="L82" s="321" t="str">
        <f>payesh!CE8</f>
        <v>فعال</v>
      </c>
      <c r="M82" s="321">
        <f>payesh!CE46</f>
        <v>0</v>
      </c>
      <c r="N82" s="322">
        <f>payesh!CE17</f>
        <v>782782554</v>
      </c>
      <c r="O82" s="321">
        <f>payesh!CE16</f>
        <v>0</v>
      </c>
      <c r="P82" s="321" t="str">
        <f>payesh!CE19</f>
        <v>سولماز قادری</v>
      </c>
      <c r="Q82" s="321" t="str">
        <f>payesh!CE20</f>
        <v>بصیره بیگلری</v>
      </c>
      <c r="R82" s="321" t="str">
        <f>payesh!CE21</f>
        <v>مینا ملکی</v>
      </c>
      <c r="S82" s="321">
        <f>payesh!$CE$55</f>
        <v>0</v>
      </c>
      <c r="T82" s="343">
        <f>payesh!CE64</f>
        <v>0</v>
      </c>
      <c r="U82" s="321">
        <f>payesh!$CE$56</f>
        <v>0</v>
      </c>
      <c r="V82" s="321">
        <f>payesh!CE65</f>
        <v>0</v>
      </c>
      <c r="W82" s="321">
        <f>payesh!CE78</f>
        <v>0</v>
      </c>
      <c r="X82" s="321">
        <f>payesh!CE79</f>
        <v>0</v>
      </c>
      <c r="Y82" s="321">
        <f>payesh!$CE$83</f>
        <v>0</v>
      </c>
      <c r="Z82" s="321">
        <f>payesh!$CE$84</f>
        <v>0</v>
      </c>
      <c r="AA82" s="321">
        <f>payesh!CE86</f>
        <v>0</v>
      </c>
      <c r="AB82" s="321">
        <f>payesh!CE153</f>
        <v>0</v>
      </c>
      <c r="AC82" s="321">
        <f>payesh!CE155</f>
        <v>0</v>
      </c>
      <c r="AD82" s="321">
        <f>payesh!CE157</f>
        <v>0</v>
      </c>
      <c r="AE82" s="321">
        <f>payesh!CE159</f>
        <v>0</v>
      </c>
      <c r="AF82" s="321">
        <f>payesh!CE161</f>
        <v>0</v>
      </c>
      <c r="AG82" s="321">
        <f>payesh!CE163</f>
        <v>0</v>
      </c>
      <c r="AH82" s="321">
        <f>payesh!CE165</f>
        <v>0</v>
      </c>
      <c r="AI82" s="321">
        <f>payesh!CE167</f>
        <v>0</v>
      </c>
      <c r="AJ82" s="321">
        <f>payesh!CE169</f>
        <v>0</v>
      </c>
      <c r="AK82" s="324">
        <f>payesh!CE171</f>
        <v>0</v>
      </c>
    </row>
    <row r="83" spans="2:37" ht="18.75" thickBot="1" x14ac:dyDescent="0.3">
      <c r="B83" s="326">
        <f>payesh!CF7</f>
        <v>80</v>
      </c>
      <c r="C83" s="329" t="str">
        <f>payesh!CF3</f>
        <v>کردستان</v>
      </c>
      <c r="D83" s="329" t="str">
        <f>payesh!CF4</f>
        <v>قروه</v>
      </c>
      <c r="E83" s="329" t="str">
        <f>payesh!CF5</f>
        <v>پیرباباعلی</v>
      </c>
      <c r="F83" s="329" t="str">
        <f>payesh!CF6</f>
        <v>شب بو</v>
      </c>
      <c r="G83" s="329" t="str">
        <f>payesh!CF10</f>
        <v>کلینیک آوای مهر</v>
      </c>
      <c r="H83" s="329" t="str">
        <f>payesh!CF13</f>
        <v>نسیبه خالدیان</v>
      </c>
      <c r="I83" s="330">
        <f>payesh!CF14</f>
        <v>9307995493</v>
      </c>
      <c r="J83" s="329" t="str">
        <f>payesh!CF9</f>
        <v>حمیدرضا قصابی</v>
      </c>
      <c r="K83" s="329" t="str">
        <f>payesh!CF18</f>
        <v>پ5</v>
      </c>
      <c r="L83" s="329" t="str">
        <f>payesh!CF8</f>
        <v>فعال</v>
      </c>
      <c r="M83" s="329">
        <f>payesh!CF46</f>
        <v>0</v>
      </c>
      <c r="N83" s="330">
        <f>payesh!CF17</f>
        <v>782576721</v>
      </c>
      <c r="O83" s="329">
        <f>payesh!CF16</f>
        <v>0</v>
      </c>
      <c r="P83" s="329" t="str">
        <f>payesh!CF19</f>
        <v>قدمخیر خالدیان</v>
      </c>
      <c r="Q83" s="329" t="str">
        <f>payesh!CF20</f>
        <v>حمیده خالدیان</v>
      </c>
      <c r="R83" s="329" t="str">
        <f>payesh!CF21</f>
        <v>رنگینه خالدیان</v>
      </c>
      <c r="S83" s="329">
        <f>payesh!$CF$55</f>
        <v>0</v>
      </c>
      <c r="T83" s="344">
        <f>payesh!CF64</f>
        <v>0</v>
      </c>
      <c r="U83" s="329">
        <f>payesh!$CF$56</f>
        <v>0</v>
      </c>
      <c r="V83" s="329">
        <f>payesh!CF65</f>
        <v>0</v>
      </c>
      <c r="W83" s="329">
        <f>payesh!CF78</f>
        <v>0</v>
      </c>
      <c r="X83" s="329">
        <f>payesh!CF79</f>
        <v>0</v>
      </c>
      <c r="Y83" s="329">
        <f>payesh!$CF$83</f>
        <v>0</v>
      </c>
      <c r="Z83" s="329">
        <f>payesh!$CF$84</f>
        <v>0</v>
      </c>
      <c r="AA83" s="329">
        <f>payesh!CF86</f>
        <v>0</v>
      </c>
      <c r="AB83" s="329">
        <f>payesh!CF153</f>
        <v>0</v>
      </c>
      <c r="AC83" s="329">
        <f>payesh!CF155</f>
        <v>0</v>
      </c>
      <c r="AD83" s="329">
        <f>payesh!CF157</f>
        <v>0</v>
      </c>
      <c r="AE83" s="329">
        <f>payesh!CF159</f>
        <v>0</v>
      </c>
      <c r="AF83" s="329">
        <f>payesh!CF161</f>
        <v>0</v>
      </c>
      <c r="AG83" s="329">
        <f>payesh!CF163</f>
        <v>0</v>
      </c>
      <c r="AH83" s="329">
        <f>payesh!CF165</f>
        <v>0</v>
      </c>
      <c r="AI83" s="329">
        <f>payesh!CF167</f>
        <v>0</v>
      </c>
      <c r="AJ83" s="329">
        <f>payesh!CF169</f>
        <v>0</v>
      </c>
      <c r="AK83" s="332">
        <f>payesh!CF171</f>
        <v>0</v>
      </c>
    </row>
    <row r="84" spans="2:37" ht="18.75" thickBot="1" x14ac:dyDescent="0.3">
      <c r="B84" s="333">
        <f>payesh!CG7</f>
        <v>81</v>
      </c>
      <c r="C84" s="321" t="str">
        <f>payesh!CG3</f>
        <v>کردستان</v>
      </c>
      <c r="D84" s="321" t="str">
        <f>payesh!CG4</f>
        <v>قروه</v>
      </c>
      <c r="E84" s="321" t="str">
        <f>payesh!CG5</f>
        <v>کاظم آباد</v>
      </c>
      <c r="F84" s="321" t="str">
        <f>payesh!CG6</f>
        <v>آنیا</v>
      </c>
      <c r="G84" s="321" t="str">
        <f>payesh!CG10</f>
        <v>کلینیک آوای مهر</v>
      </c>
      <c r="H84" s="321" t="str">
        <f>payesh!CG13</f>
        <v>نسیبه خالدیان</v>
      </c>
      <c r="I84" s="322">
        <f>payesh!CG14</f>
        <v>9307995493</v>
      </c>
      <c r="J84" s="321" t="str">
        <f>payesh!CG9</f>
        <v>حمیدرضا قصابی</v>
      </c>
      <c r="K84" s="321" t="str">
        <f>payesh!CG18</f>
        <v>پ5</v>
      </c>
      <c r="L84" s="321" t="str">
        <f>payesh!CG8</f>
        <v>فعال</v>
      </c>
      <c r="M84" s="321">
        <f>payesh!CG46</f>
        <v>0</v>
      </c>
      <c r="N84" s="322">
        <f>payesh!CG17</f>
        <v>78259201</v>
      </c>
      <c r="O84" s="321">
        <f>payesh!CG16</f>
        <v>0</v>
      </c>
      <c r="P84" s="321" t="str">
        <f>payesh!CG19</f>
        <v>بتول رضایی</v>
      </c>
      <c r="Q84" s="321" t="str">
        <f>payesh!CG20</f>
        <v>فاطمه میمنت آبادی</v>
      </c>
      <c r="R84" s="321" t="str">
        <f>payesh!CG21</f>
        <v>الهام خالدیان</v>
      </c>
      <c r="S84" s="321">
        <f>payesh!$CG$55</f>
        <v>0</v>
      </c>
      <c r="T84" s="343">
        <f>payesh!CG64</f>
        <v>0</v>
      </c>
      <c r="U84" s="321">
        <f>payesh!$CG$56</f>
        <v>0</v>
      </c>
      <c r="V84" s="321">
        <f>payesh!CG65</f>
        <v>0</v>
      </c>
      <c r="W84" s="321">
        <f>payesh!CG78</f>
        <v>0</v>
      </c>
      <c r="X84" s="321">
        <f>payesh!CG79</f>
        <v>0</v>
      </c>
      <c r="Y84" s="321">
        <f>payesh!$CG$83</f>
        <v>0</v>
      </c>
      <c r="Z84" s="321">
        <f>payesh!$CG$84</f>
        <v>0</v>
      </c>
      <c r="AA84" s="321">
        <f>payesh!CG86</f>
        <v>0</v>
      </c>
      <c r="AB84" s="321">
        <f>payesh!CG153</f>
        <v>0</v>
      </c>
      <c r="AC84" s="321">
        <f>payesh!CG155</f>
        <v>0</v>
      </c>
      <c r="AD84" s="321">
        <f>payesh!CG157</f>
        <v>0</v>
      </c>
      <c r="AE84" s="321">
        <f>payesh!CG159</f>
        <v>0</v>
      </c>
      <c r="AF84" s="321">
        <f>payesh!CG161</f>
        <v>0</v>
      </c>
      <c r="AG84" s="321">
        <f>payesh!CG163</f>
        <v>0</v>
      </c>
      <c r="AH84" s="321">
        <f>payesh!CG165</f>
        <v>0</v>
      </c>
      <c r="AI84" s="321">
        <f>payesh!CG167</f>
        <v>0</v>
      </c>
      <c r="AJ84" s="321">
        <f>payesh!CG169</f>
        <v>0</v>
      </c>
      <c r="AK84" s="324">
        <f>payesh!CG171</f>
        <v>0</v>
      </c>
    </row>
    <row r="85" spans="2:37" ht="18.75" thickBot="1" x14ac:dyDescent="0.3">
      <c r="B85" s="326">
        <f>payesh!CH7</f>
        <v>82</v>
      </c>
      <c r="C85" s="329" t="str">
        <f>payesh!CH3</f>
        <v>کردستان</v>
      </c>
      <c r="D85" s="329" t="str">
        <f>payesh!CH4</f>
        <v>قروه</v>
      </c>
      <c r="E85" s="329" t="str">
        <f>payesh!CH5</f>
        <v>کاظم آباد</v>
      </c>
      <c r="F85" s="329" t="str">
        <f>payesh!CH6</f>
        <v>لاوین</v>
      </c>
      <c r="G85" s="329" t="str">
        <f>payesh!CH10</f>
        <v>کلینیک آوای مهر</v>
      </c>
      <c r="H85" s="329" t="str">
        <f>payesh!CH13</f>
        <v>نسیبه خالدیان</v>
      </c>
      <c r="I85" s="330">
        <f>payesh!CH14</f>
        <v>9307995493</v>
      </c>
      <c r="J85" s="329" t="str">
        <f>payesh!CH9</f>
        <v>حمیدرضا قصابی</v>
      </c>
      <c r="K85" s="329" t="str">
        <f>payesh!CH18</f>
        <v>پ5</v>
      </c>
      <c r="L85" s="329" t="str">
        <f>payesh!CH8</f>
        <v>فعال</v>
      </c>
      <c r="M85" s="329">
        <f>payesh!CH46</f>
        <v>0</v>
      </c>
      <c r="N85" s="330">
        <f>payesh!CH17</f>
        <v>782589538</v>
      </c>
      <c r="O85" s="329">
        <f>payesh!CH16</f>
        <v>0</v>
      </c>
      <c r="P85" s="329" t="str">
        <f>payesh!CH19</f>
        <v>مریم حیدری</v>
      </c>
      <c r="Q85" s="329" t="str">
        <f>payesh!CH20</f>
        <v>مژگان خالدیان</v>
      </c>
      <c r="R85" s="329" t="str">
        <f>payesh!CH21</f>
        <v>ثویبه فتحی</v>
      </c>
      <c r="S85" s="329">
        <f>payesh!$CH$55</f>
        <v>0</v>
      </c>
      <c r="T85" s="344">
        <f>payesh!CH64</f>
        <v>0</v>
      </c>
      <c r="U85" s="329">
        <f>payesh!$CH$56</f>
        <v>0</v>
      </c>
      <c r="V85" s="329">
        <f>payesh!CH65</f>
        <v>0</v>
      </c>
      <c r="W85" s="329">
        <f>payesh!CH78</f>
        <v>0</v>
      </c>
      <c r="X85" s="329">
        <f>payesh!CH79</f>
        <v>0</v>
      </c>
      <c r="Y85" s="329">
        <f>payesh!$CH$83</f>
        <v>0</v>
      </c>
      <c r="Z85" s="329">
        <f>payesh!$CH$84</f>
        <v>0</v>
      </c>
      <c r="AA85" s="329">
        <f>payesh!CH86</f>
        <v>0</v>
      </c>
      <c r="AB85" s="329">
        <f>payesh!CH153</f>
        <v>0</v>
      </c>
      <c r="AC85" s="329">
        <f>payesh!CH155</f>
        <v>0</v>
      </c>
      <c r="AD85" s="329">
        <f>payesh!CH157</f>
        <v>0</v>
      </c>
      <c r="AE85" s="329">
        <f>payesh!CH159</f>
        <v>0</v>
      </c>
      <c r="AF85" s="329">
        <f>payesh!CH161</f>
        <v>0</v>
      </c>
      <c r="AG85" s="329">
        <f>payesh!CH163</f>
        <v>0</v>
      </c>
      <c r="AH85" s="329">
        <f>payesh!CH165</f>
        <v>0</v>
      </c>
      <c r="AI85" s="329">
        <f>payesh!CH167</f>
        <v>0</v>
      </c>
      <c r="AJ85" s="329">
        <f>payesh!CH169</f>
        <v>0</v>
      </c>
      <c r="AK85" s="332">
        <f>payesh!CH171</f>
        <v>0</v>
      </c>
    </row>
    <row r="86" spans="2:37" ht="18.75" thickBot="1" x14ac:dyDescent="0.3">
      <c r="B86" s="333">
        <f>payesh!CI7</f>
        <v>83</v>
      </c>
      <c r="C86" s="321" t="str">
        <f>payesh!CI3</f>
        <v>کردستان</v>
      </c>
      <c r="D86" s="321" t="str">
        <f>payesh!CI4</f>
        <v>قروه</v>
      </c>
      <c r="E86" s="321" t="str">
        <f>payesh!CI5</f>
        <v>کنگره</v>
      </c>
      <c r="F86" s="321" t="str">
        <f>payesh!CI6</f>
        <v>ژاله</v>
      </c>
      <c r="G86" s="321" t="str">
        <f>payesh!CI10</f>
        <v>کلینیک آوای مهر</v>
      </c>
      <c r="H86" s="321" t="str">
        <f>payesh!CI13</f>
        <v>نسیبه خالدیان</v>
      </c>
      <c r="I86" s="322">
        <f>payesh!CI14</f>
        <v>9307995493</v>
      </c>
      <c r="J86" s="321" t="str">
        <f>payesh!CI9</f>
        <v>حمیدرضا قصابی</v>
      </c>
      <c r="K86" s="321" t="str">
        <f>payesh!CI18</f>
        <v>پ5</v>
      </c>
      <c r="L86" s="321" t="str">
        <f>payesh!CI8</f>
        <v>فعال</v>
      </c>
      <c r="M86" s="321">
        <f>payesh!CI46</f>
        <v>0</v>
      </c>
      <c r="N86" s="322">
        <f>payesh!CI17</f>
        <v>782597050</v>
      </c>
      <c r="O86" s="321">
        <f>payesh!CI16</f>
        <v>0</v>
      </c>
      <c r="P86" s="321" t="str">
        <f>payesh!CI19</f>
        <v>حمیده کریمی</v>
      </c>
      <c r="Q86" s="321" t="str">
        <f>payesh!CI20</f>
        <v>مژگان خالدیان</v>
      </c>
      <c r="R86" s="321" t="str">
        <f>payesh!CI21</f>
        <v>ژیلا رحیمی</v>
      </c>
      <c r="S86" s="321">
        <f>payesh!$CI$55</f>
        <v>0</v>
      </c>
      <c r="T86" s="343">
        <f>payesh!CI64</f>
        <v>0</v>
      </c>
      <c r="U86" s="321">
        <f>payesh!$CI$56</f>
        <v>0</v>
      </c>
      <c r="V86" s="321">
        <f>payesh!CI65</f>
        <v>0</v>
      </c>
      <c r="W86" s="321">
        <f>payesh!CI78</f>
        <v>0</v>
      </c>
      <c r="X86" s="321">
        <f>payesh!CI79</f>
        <v>0</v>
      </c>
      <c r="Y86" s="321">
        <f>payesh!$CI$83</f>
        <v>0</v>
      </c>
      <c r="Z86" s="321">
        <f>payesh!$CI$84</f>
        <v>0</v>
      </c>
      <c r="AA86" s="321">
        <f>payesh!CI86</f>
        <v>0</v>
      </c>
      <c r="AB86" s="321">
        <f>payesh!CI153</f>
        <v>0</v>
      </c>
      <c r="AC86" s="321">
        <f>payesh!CI155</f>
        <v>0</v>
      </c>
      <c r="AD86" s="321">
        <f>payesh!CI157</f>
        <v>0</v>
      </c>
      <c r="AE86" s="321">
        <f>payesh!CI159</f>
        <v>0</v>
      </c>
      <c r="AF86" s="321">
        <f>payesh!CI161</f>
        <v>0</v>
      </c>
      <c r="AG86" s="321">
        <f>payesh!CI163</f>
        <v>0</v>
      </c>
      <c r="AH86" s="321">
        <f>payesh!CI165</f>
        <v>0</v>
      </c>
      <c r="AI86" s="321">
        <f>payesh!CI167</f>
        <v>0</v>
      </c>
      <c r="AJ86" s="321">
        <f>payesh!CI169</f>
        <v>0</v>
      </c>
      <c r="AK86" s="324">
        <f>payesh!CI171</f>
        <v>0</v>
      </c>
    </row>
    <row r="87" spans="2:37" ht="18.75" thickBot="1" x14ac:dyDescent="0.3">
      <c r="B87" s="326">
        <f>payesh!CJ7</f>
        <v>84</v>
      </c>
      <c r="C87" s="329" t="str">
        <f>payesh!CJ3</f>
        <v>کردستان</v>
      </c>
      <c r="D87" s="329" t="str">
        <f>payesh!CJ4</f>
        <v>قروه</v>
      </c>
      <c r="E87" s="329" t="str">
        <f>payesh!CJ5</f>
        <v>یالغوز آغاج</v>
      </c>
      <c r="F87" s="329" t="str">
        <f>payesh!CJ6</f>
        <v>طه</v>
      </c>
      <c r="G87" s="329" t="str">
        <f>payesh!CJ10</f>
        <v>کلینیک آوای مهر</v>
      </c>
      <c r="H87" s="329" t="str">
        <f>payesh!CJ13</f>
        <v>سهیلا رحیمی</v>
      </c>
      <c r="I87" s="330">
        <f>payesh!CJ14</f>
        <v>9188720461</v>
      </c>
      <c r="J87" s="329" t="str">
        <f>payesh!CJ9</f>
        <v>حمیدرضا قصابی</v>
      </c>
      <c r="K87" s="329" t="str">
        <f>payesh!CJ18</f>
        <v>ب7</v>
      </c>
      <c r="L87" s="329" t="str">
        <f>payesh!CJ8</f>
        <v>فعال</v>
      </c>
      <c r="M87" s="329">
        <f>payesh!CJ46</f>
        <v>0</v>
      </c>
      <c r="N87" s="330">
        <f>payesh!CJ17</f>
        <v>788138125</v>
      </c>
      <c r="O87" s="329">
        <f>payesh!CJ16</f>
        <v>0</v>
      </c>
      <c r="P87" s="329" t="str">
        <f>payesh!CJ19</f>
        <v>فاطمه حمیدی</v>
      </c>
      <c r="Q87" s="329" t="str">
        <f>payesh!CJ20</f>
        <v>مریم خالدیان</v>
      </c>
      <c r="R87" s="329" t="str">
        <f>payesh!CJ21</f>
        <v>شادی کریمی</v>
      </c>
      <c r="S87" s="329">
        <f>payesh!$CJ$55</f>
        <v>0</v>
      </c>
      <c r="T87" s="344">
        <f>payesh!CJ64</f>
        <v>0</v>
      </c>
      <c r="U87" s="329">
        <f>payesh!$CJ$56</f>
        <v>0</v>
      </c>
      <c r="V87" s="329">
        <f>payesh!CJ65</f>
        <v>0</v>
      </c>
      <c r="W87" s="329">
        <f>payesh!CJ78</f>
        <v>0</v>
      </c>
      <c r="X87" s="329">
        <f>payesh!CJ79</f>
        <v>0</v>
      </c>
      <c r="Y87" s="329">
        <f>payesh!$CJ$83</f>
        <v>0</v>
      </c>
      <c r="Z87" s="329">
        <f>payesh!$CJ$84</f>
        <v>0</v>
      </c>
      <c r="AA87" s="329">
        <f>payesh!CJ86</f>
        <v>0</v>
      </c>
      <c r="AB87" s="329">
        <f>payesh!CJ153</f>
        <v>0</v>
      </c>
      <c r="AC87" s="329">
        <f>payesh!CJ155</f>
        <v>0</v>
      </c>
      <c r="AD87" s="329">
        <f>payesh!CJ157</f>
        <v>0</v>
      </c>
      <c r="AE87" s="329">
        <f>payesh!CJ159</f>
        <v>0</v>
      </c>
      <c r="AF87" s="329">
        <f>payesh!CJ161</f>
        <v>0</v>
      </c>
      <c r="AG87" s="329">
        <f>payesh!CJ163</f>
        <v>0</v>
      </c>
      <c r="AH87" s="329">
        <f>payesh!CJ165</f>
        <v>0</v>
      </c>
      <c r="AI87" s="329">
        <f>payesh!CJ167</f>
        <v>0</v>
      </c>
      <c r="AJ87" s="329">
        <f>payesh!CJ169</f>
        <v>0</v>
      </c>
      <c r="AK87" s="332">
        <f>payesh!CJ171</f>
        <v>0</v>
      </c>
    </row>
    <row r="88" spans="2:37" ht="18.75" thickBot="1" x14ac:dyDescent="0.3">
      <c r="B88" s="333">
        <f>payesh!CK7</f>
        <v>85</v>
      </c>
      <c r="C88" s="321" t="str">
        <f>payesh!CK3</f>
        <v>کردستان</v>
      </c>
      <c r="D88" s="321" t="str">
        <f>payesh!CK4</f>
        <v>قروه</v>
      </c>
      <c r="E88" s="321" t="str">
        <f>payesh!CK5</f>
        <v>گنجی</v>
      </c>
      <c r="F88" s="321" t="str">
        <f>payesh!CK6</f>
        <v>نسیم</v>
      </c>
      <c r="G88" s="321" t="str">
        <f>payesh!CK10</f>
        <v>کلینیک آوای مهر</v>
      </c>
      <c r="H88" s="321" t="str">
        <f>payesh!CK13</f>
        <v>مینو عزیزی</v>
      </c>
      <c r="I88" s="322">
        <f>payesh!CK14</f>
        <v>9361435574</v>
      </c>
      <c r="J88" s="321" t="str">
        <f>payesh!CK9</f>
        <v>حمیدرضا قصابی</v>
      </c>
      <c r="K88" s="321" t="str">
        <f>payesh!CK18</f>
        <v>ب7</v>
      </c>
      <c r="L88" s="321" t="str">
        <f>payesh!CK8</f>
        <v>فعال</v>
      </c>
      <c r="M88" s="321">
        <f>payesh!CK46</f>
        <v>0</v>
      </c>
      <c r="N88" s="322">
        <f>payesh!CK17</f>
        <v>0</v>
      </c>
      <c r="O88" s="321">
        <f>payesh!CK16</f>
        <v>0</v>
      </c>
      <c r="P88" s="321" t="str">
        <f>payesh!CK19</f>
        <v>سمیه درویشیان</v>
      </c>
      <c r="Q88" s="321" t="str">
        <f>payesh!CK20</f>
        <v>نوبهار نظامی پور</v>
      </c>
      <c r="R88" s="321" t="str">
        <f>payesh!CK21</f>
        <v>رضیه دهقانی</v>
      </c>
      <c r="S88" s="321">
        <f>payesh!$CK$55</f>
        <v>0</v>
      </c>
      <c r="T88" s="343">
        <f>payesh!CK64</f>
        <v>0</v>
      </c>
      <c r="U88" s="321">
        <f>payesh!$CK$56</f>
        <v>0</v>
      </c>
      <c r="V88" s="321">
        <f>payesh!CK65</f>
        <v>0</v>
      </c>
      <c r="W88" s="321">
        <f>payesh!CK78</f>
        <v>0</v>
      </c>
      <c r="X88" s="321">
        <f>payesh!CK79</f>
        <v>0</v>
      </c>
      <c r="Y88" s="321">
        <f>payesh!$CK$83</f>
        <v>0</v>
      </c>
      <c r="Z88" s="321">
        <f>payesh!$CK$84</f>
        <v>0</v>
      </c>
      <c r="AA88" s="321">
        <f>payesh!CK86</f>
        <v>0</v>
      </c>
      <c r="AB88" s="321">
        <f>payesh!CK153</f>
        <v>0</v>
      </c>
      <c r="AC88" s="321">
        <f>payesh!CK155</f>
        <v>0</v>
      </c>
      <c r="AD88" s="321">
        <f>payesh!CK157</f>
        <v>0</v>
      </c>
      <c r="AE88" s="321">
        <f>payesh!CK159</f>
        <v>0</v>
      </c>
      <c r="AF88" s="321">
        <f>payesh!CK161</f>
        <v>0</v>
      </c>
      <c r="AG88" s="321">
        <f>payesh!CK163</f>
        <v>0</v>
      </c>
      <c r="AH88" s="321">
        <f>payesh!CK165</f>
        <v>0</v>
      </c>
      <c r="AI88" s="321">
        <f>payesh!CK167</f>
        <v>0</v>
      </c>
      <c r="AJ88" s="321">
        <f>payesh!CK169</f>
        <v>0</v>
      </c>
      <c r="AK88" s="324">
        <f>payesh!CK171</f>
        <v>0</v>
      </c>
    </row>
    <row r="89" spans="2:37" ht="18.75" thickBot="1" x14ac:dyDescent="0.3">
      <c r="B89" s="326">
        <f>payesh!CL7</f>
        <v>86</v>
      </c>
      <c r="C89" s="329" t="str">
        <f>payesh!CL3</f>
        <v>کردستان</v>
      </c>
      <c r="D89" s="329" t="str">
        <f>payesh!CL4</f>
        <v>قروه</v>
      </c>
      <c r="E89" s="329" t="str">
        <f>payesh!CL5</f>
        <v>سنگین آباد</v>
      </c>
      <c r="F89" s="329" t="str">
        <f>payesh!CL6</f>
        <v>زریان</v>
      </c>
      <c r="G89" s="329" t="str">
        <f>payesh!CL10</f>
        <v>کلینیک آوای مهر</v>
      </c>
      <c r="H89" s="329" t="str">
        <f>payesh!CL13</f>
        <v>زهره سنگین ابادی</v>
      </c>
      <c r="I89" s="330">
        <f>payesh!CL14</f>
        <v>9184278362</v>
      </c>
      <c r="J89" s="329" t="str">
        <f>payesh!CL9</f>
        <v>حمیدرضا قصابی</v>
      </c>
      <c r="K89" s="329" t="str">
        <f>payesh!CL18</f>
        <v>پ1</v>
      </c>
      <c r="L89" s="329" t="str">
        <f>payesh!CL8</f>
        <v>فعال</v>
      </c>
      <c r="M89" s="329">
        <f>payesh!CL46</f>
        <v>15</v>
      </c>
      <c r="N89" s="330">
        <f>payesh!CL17</f>
        <v>786785914</v>
      </c>
      <c r="O89" s="329">
        <f>payesh!CL16</f>
        <v>0</v>
      </c>
      <c r="P89" s="329" t="str">
        <f>payesh!CL19</f>
        <v>کبری سنگین آبادی</v>
      </c>
      <c r="Q89" s="329" t="str">
        <f>payesh!CL20</f>
        <v>ژاله کریمی</v>
      </c>
      <c r="R89" s="329" t="str">
        <f>payesh!CL21</f>
        <v>ظریفه سنگین آبادی</v>
      </c>
      <c r="S89" s="329">
        <f>payesh!$CL$55</f>
        <v>0</v>
      </c>
      <c r="T89" s="344">
        <f>payesh!CL64</f>
        <v>0</v>
      </c>
      <c r="U89" s="329">
        <f>payesh!$CL$56</f>
        <v>0</v>
      </c>
      <c r="V89" s="329">
        <f>payesh!CL65</f>
        <v>0</v>
      </c>
      <c r="W89" s="329">
        <f>payesh!CL78</f>
        <v>0</v>
      </c>
      <c r="X89" s="329">
        <f>payesh!CL79</f>
        <v>0</v>
      </c>
      <c r="Y89" s="329">
        <f>payesh!$CL$83</f>
        <v>0</v>
      </c>
      <c r="Z89" s="329">
        <f>payesh!$CL$84</f>
        <v>0</v>
      </c>
      <c r="AA89" s="329">
        <f>payesh!CL86</f>
        <v>0</v>
      </c>
      <c r="AB89" s="329">
        <f>payesh!CL153</f>
        <v>0</v>
      </c>
      <c r="AC89" s="329">
        <f>payesh!CL155</f>
        <v>0</v>
      </c>
      <c r="AD89" s="329">
        <f>payesh!CL157</f>
        <v>0</v>
      </c>
      <c r="AE89" s="329">
        <f>payesh!CL159</f>
        <v>0</v>
      </c>
      <c r="AF89" s="329">
        <f>payesh!CL161</f>
        <v>0</v>
      </c>
      <c r="AG89" s="329">
        <f>payesh!CL163</f>
        <v>0</v>
      </c>
      <c r="AH89" s="329">
        <f>payesh!CL165</f>
        <v>0</v>
      </c>
      <c r="AI89" s="329">
        <f>payesh!CL167</f>
        <v>0</v>
      </c>
      <c r="AJ89" s="329">
        <f>payesh!CL169</f>
        <v>0</v>
      </c>
      <c r="AK89" s="332">
        <f>payesh!CL171</f>
        <v>0</v>
      </c>
    </row>
    <row r="90" spans="2:37" ht="18.75" thickBot="1" x14ac:dyDescent="0.3">
      <c r="B90" s="333">
        <f>payesh!CM7</f>
        <v>87</v>
      </c>
      <c r="C90" s="321" t="str">
        <f>payesh!CM3</f>
        <v>کردستان</v>
      </c>
      <c r="D90" s="321" t="str">
        <f>payesh!CM4</f>
        <v>قروه</v>
      </c>
      <c r="E90" s="321" t="str">
        <f>payesh!CM5</f>
        <v>سنگین آباد</v>
      </c>
      <c r="F90" s="321" t="str">
        <f>payesh!CM6</f>
        <v>گل لاله</v>
      </c>
      <c r="G90" s="321" t="str">
        <f>payesh!CM10</f>
        <v>کلینیک آوای مهر</v>
      </c>
      <c r="H90" s="321" t="str">
        <f>payesh!CM13</f>
        <v>زهره سنگین ابادی</v>
      </c>
      <c r="I90" s="322">
        <f>payesh!CM14</f>
        <v>9184278362</v>
      </c>
      <c r="J90" s="321" t="str">
        <f>payesh!CM9</f>
        <v>حمیدرضا قصابی</v>
      </c>
      <c r="K90" s="321" t="str">
        <f>payesh!CM18</f>
        <v>پ1</v>
      </c>
      <c r="L90" s="321" t="str">
        <f>payesh!CM8</f>
        <v>فعال</v>
      </c>
      <c r="M90" s="321">
        <f>payesh!CM46</f>
        <v>2</v>
      </c>
      <c r="N90" s="322">
        <f>payesh!CM17</f>
        <v>0</v>
      </c>
      <c r="O90" s="321">
        <f>payesh!CM16</f>
        <v>0</v>
      </c>
      <c r="P90" s="321" t="str">
        <f>payesh!CM19</f>
        <v>الهه سنگین ابادی</v>
      </c>
      <c r="Q90" s="321" t="str">
        <f>payesh!CM20</f>
        <v>فرحناز اسکندرپور</v>
      </c>
      <c r="R90" s="321" t="str">
        <f>payesh!CM21</f>
        <v>دلبر سنگین آبادی</v>
      </c>
      <c r="S90" s="321">
        <f>payesh!$CM$55</f>
        <v>0</v>
      </c>
      <c r="T90" s="343">
        <f>payesh!CM64</f>
        <v>0</v>
      </c>
      <c r="U90" s="321">
        <f>payesh!$CM$56</f>
        <v>0</v>
      </c>
      <c r="V90" s="321">
        <f>payesh!CM65</f>
        <v>0</v>
      </c>
      <c r="W90" s="321">
        <f>payesh!CM78</f>
        <v>0</v>
      </c>
      <c r="X90" s="321">
        <f>payesh!CM79</f>
        <v>0</v>
      </c>
      <c r="Y90" s="321">
        <f>payesh!$CM$83</f>
        <v>0</v>
      </c>
      <c r="Z90" s="321">
        <f>payesh!$CM$84</f>
        <v>0</v>
      </c>
      <c r="AA90" s="321">
        <f>payesh!CM86</f>
        <v>0</v>
      </c>
      <c r="AB90" s="321">
        <f>payesh!CM153</f>
        <v>0</v>
      </c>
      <c r="AC90" s="321">
        <f>payesh!CM155</f>
        <v>0</v>
      </c>
      <c r="AD90" s="321">
        <f>payesh!CM157</f>
        <v>0</v>
      </c>
      <c r="AE90" s="321">
        <f>payesh!CM159</f>
        <v>0</v>
      </c>
      <c r="AF90" s="321">
        <f>payesh!CM161</f>
        <v>0</v>
      </c>
      <c r="AG90" s="321">
        <f>payesh!CM163</f>
        <v>0</v>
      </c>
      <c r="AH90" s="321">
        <f>payesh!CM165</f>
        <v>0</v>
      </c>
      <c r="AI90" s="321">
        <f>payesh!CM167</f>
        <v>0</v>
      </c>
      <c r="AJ90" s="321">
        <f>payesh!CM169</f>
        <v>0</v>
      </c>
      <c r="AK90" s="324">
        <f>payesh!CM171</f>
        <v>0</v>
      </c>
    </row>
    <row r="91" spans="2:37" ht="18.75" thickBot="1" x14ac:dyDescent="0.3">
      <c r="B91" s="326">
        <f>payesh!CN7</f>
        <v>88</v>
      </c>
      <c r="C91" s="329" t="str">
        <f>payesh!CN3</f>
        <v>کردستان</v>
      </c>
      <c r="D91" s="329" t="str">
        <f>payesh!CN4</f>
        <v>قروه</v>
      </c>
      <c r="E91" s="329" t="str">
        <f>payesh!CN5</f>
        <v>ویهج</v>
      </c>
      <c r="F91" s="329" t="str">
        <f>payesh!CN6</f>
        <v>پرنیا</v>
      </c>
      <c r="G91" s="329" t="str">
        <f>payesh!CN10</f>
        <v>کلینیک آوای مهر</v>
      </c>
      <c r="H91" s="329" t="str">
        <f>payesh!CN13</f>
        <v>زهره سنگین ابادی</v>
      </c>
      <c r="I91" s="330">
        <f>payesh!CN14</f>
        <v>9184278362</v>
      </c>
      <c r="J91" s="329" t="str">
        <f>payesh!CN9</f>
        <v>حمیدرضا قصابی</v>
      </c>
      <c r="K91" s="329" t="str">
        <f>payesh!CN18</f>
        <v>پ1</v>
      </c>
      <c r="L91" s="329" t="str">
        <f>payesh!CN8</f>
        <v>فعال</v>
      </c>
      <c r="M91" s="329">
        <f>payesh!CN46</f>
        <v>5</v>
      </c>
      <c r="N91" s="330">
        <f>payesh!CN17</f>
        <v>0</v>
      </c>
      <c r="O91" s="329">
        <f>payesh!CN16</f>
        <v>0</v>
      </c>
      <c r="P91" s="329" t="str">
        <f>payesh!CN19</f>
        <v>صغری حدودی</v>
      </c>
      <c r="Q91" s="329" t="str">
        <f>payesh!CN20</f>
        <v>فریبا شیخ اسماعیلی</v>
      </c>
      <c r="R91" s="329" t="str">
        <f>payesh!CN21</f>
        <v>زهرا جبرایلی</v>
      </c>
      <c r="S91" s="329">
        <f>payesh!$CN$55</f>
        <v>0</v>
      </c>
      <c r="T91" s="344">
        <f>payesh!CN64</f>
        <v>0</v>
      </c>
      <c r="U91" s="329">
        <f>payesh!$CN$56</f>
        <v>0</v>
      </c>
      <c r="V91" s="329">
        <f>payesh!CN65</f>
        <v>0</v>
      </c>
      <c r="W91" s="329">
        <f>payesh!CN78</f>
        <v>0</v>
      </c>
      <c r="X91" s="329">
        <f>payesh!CN79</f>
        <v>0</v>
      </c>
      <c r="Y91" s="329">
        <f>payesh!$CN$83</f>
        <v>0</v>
      </c>
      <c r="Z91" s="329">
        <f>payesh!$CN$84</f>
        <v>0</v>
      </c>
      <c r="AA91" s="329">
        <f>payesh!CN86</f>
        <v>0</v>
      </c>
      <c r="AB91" s="329">
        <f>payesh!CN153</f>
        <v>0</v>
      </c>
      <c r="AC91" s="329">
        <f>payesh!CN155</f>
        <v>0</v>
      </c>
      <c r="AD91" s="329">
        <f>payesh!CN157</f>
        <v>0</v>
      </c>
      <c r="AE91" s="329">
        <f>payesh!CN159</f>
        <v>0</v>
      </c>
      <c r="AF91" s="329">
        <f>payesh!CN161</f>
        <v>0</v>
      </c>
      <c r="AG91" s="329">
        <f>payesh!CN163</f>
        <v>0</v>
      </c>
      <c r="AH91" s="329">
        <f>payesh!CN165</f>
        <v>0</v>
      </c>
      <c r="AI91" s="329">
        <f>payesh!CN167</f>
        <v>0</v>
      </c>
      <c r="AJ91" s="329">
        <f>payesh!CN169</f>
        <v>0</v>
      </c>
      <c r="AK91" s="332">
        <f>payesh!CN171</f>
        <v>0</v>
      </c>
    </row>
    <row r="92" spans="2:37" ht="18.75" thickBot="1" x14ac:dyDescent="0.3">
      <c r="B92" s="333">
        <f>payesh!CO7</f>
        <v>89</v>
      </c>
      <c r="C92" s="321" t="str">
        <f>payesh!CO3</f>
        <v>کردستان</v>
      </c>
      <c r="D92" s="321" t="str">
        <f>payesh!CO4</f>
        <v>قروه</v>
      </c>
      <c r="E92" s="321" t="str">
        <f>payesh!CO5</f>
        <v>آصف آباد</v>
      </c>
      <c r="F92" s="321" t="str">
        <f>payesh!CO6</f>
        <v>نگین</v>
      </c>
      <c r="G92" s="321" t="str">
        <f>payesh!CO10</f>
        <v>کلینیک آوای مهر</v>
      </c>
      <c r="H92" s="321" t="str">
        <f>payesh!CO13</f>
        <v>زهره سنگین ابادی</v>
      </c>
      <c r="I92" s="322">
        <f>payesh!CO14</f>
        <v>9184278362</v>
      </c>
      <c r="J92" s="321" t="str">
        <f>payesh!CO9</f>
        <v>حمیدرضا قصابی</v>
      </c>
      <c r="K92" s="321" t="str">
        <f>payesh!CO18</f>
        <v>پ1</v>
      </c>
      <c r="L92" s="321" t="str">
        <f>payesh!CO8</f>
        <v>فعال</v>
      </c>
      <c r="M92" s="321">
        <f>payesh!CO46</f>
        <v>0</v>
      </c>
      <c r="N92" s="322">
        <f>payesh!CO17</f>
        <v>786989021</v>
      </c>
      <c r="O92" s="321">
        <f>payesh!CO16</f>
        <v>0</v>
      </c>
      <c r="P92" s="321" t="str">
        <f>payesh!CO19</f>
        <v>چینی خالدیان</v>
      </c>
      <c r="Q92" s="321" t="str">
        <f>payesh!CO20</f>
        <v>سوسن عبدی</v>
      </c>
      <c r="R92" s="321" t="str">
        <f>payesh!CO21</f>
        <v>زینب ورمقانی</v>
      </c>
      <c r="S92" s="321">
        <f>payesh!$CO$55</f>
        <v>0</v>
      </c>
      <c r="T92" s="343">
        <f>payesh!CO64</f>
        <v>0</v>
      </c>
      <c r="U92" s="321">
        <f>payesh!$CO$56</f>
        <v>0</v>
      </c>
      <c r="V92" s="321">
        <f>payesh!CO65</f>
        <v>0</v>
      </c>
      <c r="W92" s="321">
        <f>payesh!CO78</f>
        <v>0</v>
      </c>
      <c r="X92" s="321">
        <f>payesh!CO79</f>
        <v>0</v>
      </c>
      <c r="Y92" s="321">
        <f>payesh!$CO$83</f>
        <v>0</v>
      </c>
      <c r="Z92" s="321">
        <f>payesh!$CO$84</f>
        <v>0</v>
      </c>
      <c r="AA92" s="321">
        <f>payesh!CO86</f>
        <v>0</v>
      </c>
      <c r="AB92" s="321">
        <f>payesh!CO153</f>
        <v>0</v>
      </c>
      <c r="AC92" s="321">
        <f>payesh!CO155</f>
        <v>0</v>
      </c>
      <c r="AD92" s="321">
        <f>payesh!CO157</f>
        <v>0</v>
      </c>
      <c r="AE92" s="321">
        <f>payesh!CO159</f>
        <v>0</v>
      </c>
      <c r="AF92" s="321">
        <f>payesh!CO161</f>
        <v>0</v>
      </c>
      <c r="AG92" s="321">
        <f>payesh!CO163</f>
        <v>0</v>
      </c>
      <c r="AH92" s="321">
        <f>payesh!CO165</f>
        <v>0</v>
      </c>
      <c r="AI92" s="321">
        <f>payesh!CO167</f>
        <v>0</v>
      </c>
      <c r="AJ92" s="321">
        <f>payesh!CO169</f>
        <v>0</v>
      </c>
      <c r="AK92" s="324">
        <f>payesh!CO171</f>
        <v>0</v>
      </c>
    </row>
    <row r="93" spans="2:37" ht="18.75" thickBot="1" x14ac:dyDescent="0.3">
      <c r="B93" s="326">
        <f>payesh!CP7</f>
        <v>90</v>
      </c>
      <c r="C93" s="329" t="str">
        <f>payesh!CP3</f>
        <v>کردستان</v>
      </c>
      <c r="D93" s="329" t="str">
        <f>payesh!CP4</f>
        <v>قروه</v>
      </c>
      <c r="E93" s="329" t="str">
        <f>payesh!CP5</f>
        <v>سنگین آباد</v>
      </c>
      <c r="F93" s="329" t="str">
        <f>payesh!CP6</f>
        <v>دریا</v>
      </c>
      <c r="G93" s="329" t="str">
        <f>payesh!CP10</f>
        <v>کلینیک آوای مهر</v>
      </c>
      <c r="H93" s="329" t="str">
        <f>payesh!CP13</f>
        <v>زهره سنگین ابادی</v>
      </c>
      <c r="I93" s="330">
        <f>payesh!CP14</f>
        <v>9184278362</v>
      </c>
      <c r="J93" s="329" t="str">
        <f>payesh!CP9</f>
        <v>حمیدرضا قصابی</v>
      </c>
      <c r="K93" s="329" t="str">
        <f>payesh!CP18</f>
        <v>ب7</v>
      </c>
      <c r="L93" s="329" t="str">
        <f>payesh!CP8</f>
        <v>فعال</v>
      </c>
      <c r="M93" s="329">
        <f>payesh!CP46</f>
        <v>0</v>
      </c>
      <c r="N93" s="330">
        <f>payesh!CP17</f>
        <v>0</v>
      </c>
      <c r="O93" s="329">
        <f>payesh!CP16</f>
        <v>0</v>
      </c>
      <c r="P93" s="329" t="str">
        <f>payesh!CP19</f>
        <v>کلثوم سالاری</v>
      </c>
      <c r="Q93" s="329" t="str">
        <f>payesh!CP20</f>
        <v>مریم سنگین آبادی</v>
      </c>
      <c r="R93" s="329" t="str">
        <f>payesh!CP21</f>
        <v>ندا سنگین آبادی</v>
      </c>
      <c r="S93" s="329">
        <f>payesh!$CP$55</f>
        <v>0</v>
      </c>
      <c r="T93" s="344">
        <f>payesh!CP64</f>
        <v>0</v>
      </c>
      <c r="U93" s="329">
        <f>payesh!$CP$56</f>
        <v>0</v>
      </c>
      <c r="V93" s="329">
        <f>payesh!CP65</f>
        <v>0</v>
      </c>
      <c r="W93" s="329">
        <f>payesh!CP78</f>
        <v>0</v>
      </c>
      <c r="X93" s="329">
        <f>payesh!CP79</f>
        <v>0</v>
      </c>
      <c r="Y93" s="329">
        <f>payesh!$CP$83</f>
        <v>0</v>
      </c>
      <c r="Z93" s="329">
        <f>payesh!$CP$84</f>
        <v>0</v>
      </c>
      <c r="AA93" s="329">
        <f>payesh!CP86</f>
        <v>0</v>
      </c>
      <c r="AB93" s="329">
        <f>payesh!CP153</f>
        <v>0</v>
      </c>
      <c r="AC93" s="329">
        <f>payesh!CP155</f>
        <v>0</v>
      </c>
      <c r="AD93" s="329">
        <f>payesh!CP157</f>
        <v>0</v>
      </c>
      <c r="AE93" s="329">
        <f>payesh!CP159</f>
        <v>0</v>
      </c>
      <c r="AF93" s="329">
        <f>payesh!CP161</f>
        <v>0</v>
      </c>
      <c r="AG93" s="329">
        <f>payesh!CP163</f>
        <v>0</v>
      </c>
      <c r="AH93" s="329">
        <f>payesh!CP165</f>
        <v>0</v>
      </c>
      <c r="AI93" s="329">
        <f>payesh!CP167</f>
        <v>0</v>
      </c>
      <c r="AJ93" s="329">
        <f>payesh!CP169</f>
        <v>0</v>
      </c>
      <c r="AK93" s="332">
        <f>payesh!CP171</f>
        <v>0</v>
      </c>
    </row>
    <row r="94" spans="2:37" ht="18.75" thickBot="1" x14ac:dyDescent="0.3">
      <c r="B94" s="333">
        <f>payesh!CQ7</f>
        <v>91</v>
      </c>
      <c r="C94" s="321" t="str">
        <f>payesh!CQ3</f>
        <v>کردستان</v>
      </c>
      <c r="D94" s="321" t="str">
        <f>payesh!CQ4</f>
        <v>قروه</v>
      </c>
      <c r="E94" s="321" t="str">
        <f>payesh!CQ5</f>
        <v>شجاع آباد</v>
      </c>
      <c r="F94" s="321" t="str">
        <f>payesh!CQ6</f>
        <v>هاوژین</v>
      </c>
      <c r="G94" s="321" t="str">
        <f>payesh!CQ10</f>
        <v>کلینیک آوای مهر</v>
      </c>
      <c r="H94" s="321" t="str">
        <f>payesh!CQ13</f>
        <v>سهیلا رحیمی</v>
      </c>
      <c r="I94" s="322">
        <f>payesh!CQ14</f>
        <v>9188720461</v>
      </c>
      <c r="J94" s="321" t="str">
        <f>payesh!CQ9</f>
        <v>حمیدرضا قصابی</v>
      </c>
      <c r="K94" s="321" t="str">
        <f>payesh!CQ18</f>
        <v>پ1</v>
      </c>
      <c r="L94" s="321" t="str">
        <f>payesh!CQ8</f>
        <v>فعال</v>
      </c>
      <c r="M94" s="321">
        <f>payesh!CQ46</f>
        <v>0</v>
      </c>
      <c r="N94" s="322">
        <f>payesh!CQ17</f>
        <v>0</v>
      </c>
      <c r="O94" s="321">
        <f>payesh!CQ16</f>
        <v>0</v>
      </c>
      <c r="P94" s="321" t="str">
        <f>payesh!CQ19</f>
        <v>سودابه مراد نژاد</v>
      </c>
      <c r="Q94" s="321" t="str">
        <f>payesh!CQ20</f>
        <v>فاطمه غلامی</v>
      </c>
      <c r="R94" s="321" t="str">
        <f>payesh!CQ21</f>
        <v>اکرم طهماسبی</v>
      </c>
      <c r="S94" s="321">
        <f>payesh!$CQ$55</f>
        <v>0</v>
      </c>
      <c r="T94" s="343">
        <f>payesh!CQ64</f>
        <v>0</v>
      </c>
      <c r="U94" s="321">
        <f>payesh!$CQ$56</f>
        <v>0</v>
      </c>
      <c r="V94" s="321">
        <f>payesh!CQ65</f>
        <v>0</v>
      </c>
      <c r="W94" s="321">
        <f>payesh!CQ78</f>
        <v>0</v>
      </c>
      <c r="X94" s="321">
        <f>payesh!CQ79</f>
        <v>0</v>
      </c>
      <c r="Y94" s="321">
        <f>payesh!$CQ$83</f>
        <v>0</v>
      </c>
      <c r="Z94" s="321">
        <f>payesh!$CQ$84</f>
        <v>0</v>
      </c>
      <c r="AA94" s="321">
        <f>payesh!CQ86</f>
        <v>0</v>
      </c>
      <c r="AB94" s="321">
        <f>payesh!CQ153</f>
        <v>0</v>
      </c>
      <c r="AC94" s="321">
        <f>payesh!CQ155</f>
        <v>0</v>
      </c>
      <c r="AD94" s="321">
        <f>payesh!CQ157</f>
        <v>0</v>
      </c>
      <c r="AE94" s="321">
        <f>payesh!CQ159</f>
        <v>0</v>
      </c>
      <c r="AF94" s="321">
        <f>payesh!CQ161</f>
        <v>0</v>
      </c>
      <c r="AG94" s="321">
        <f>payesh!CQ163</f>
        <v>0</v>
      </c>
      <c r="AH94" s="321">
        <f>payesh!CQ165</f>
        <v>0</v>
      </c>
      <c r="AI94" s="321">
        <f>payesh!CQ167</f>
        <v>0</v>
      </c>
      <c r="AJ94" s="321">
        <f>payesh!CQ169</f>
        <v>0</v>
      </c>
      <c r="AK94" s="324">
        <f>payesh!CQ171</f>
        <v>0</v>
      </c>
    </row>
    <row r="95" spans="2:37" ht="18.75" thickBot="1" x14ac:dyDescent="0.3">
      <c r="B95" s="326">
        <f>payesh!CR7</f>
        <v>92</v>
      </c>
      <c r="C95" s="329">
        <f>payesh!CR3</f>
        <v>0</v>
      </c>
      <c r="D95" s="329">
        <f>payesh!CR4</f>
        <v>0</v>
      </c>
      <c r="E95" s="329">
        <f>payesh!CR5</f>
        <v>0</v>
      </c>
      <c r="F95" s="329">
        <f>payesh!CR6</f>
        <v>0</v>
      </c>
      <c r="G95" s="329">
        <f>payesh!CR10</f>
        <v>0</v>
      </c>
      <c r="H95" s="329">
        <f>payesh!CR13</f>
        <v>0</v>
      </c>
      <c r="I95" s="330">
        <f>payesh!CR14</f>
        <v>0</v>
      </c>
      <c r="J95" s="329">
        <f>payesh!CR9</f>
        <v>0</v>
      </c>
      <c r="K95" s="329">
        <f>payesh!CR18</f>
        <v>0</v>
      </c>
      <c r="L95" s="329">
        <f>payesh!CR8</f>
        <v>0</v>
      </c>
      <c r="M95" s="329">
        <f>payesh!CR46</f>
        <v>0</v>
      </c>
      <c r="N95" s="330">
        <f>payesh!CR17</f>
        <v>0</v>
      </c>
      <c r="O95" s="329">
        <f>payesh!CR16</f>
        <v>0</v>
      </c>
      <c r="P95" s="329">
        <f>payesh!CR19</f>
        <v>0</v>
      </c>
      <c r="Q95" s="329">
        <f>payesh!CR20</f>
        <v>0</v>
      </c>
      <c r="R95" s="329">
        <f>payesh!CR21</f>
        <v>0</v>
      </c>
      <c r="S95" s="329">
        <f>payesh!$CR$55</f>
        <v>0</v>
      </c>
      <c r="T95" s="344">
        <f>payesh!CR64</f>
        <v>0</v>
      </c>
      <c r="U95" s="329">
        <f>payesh!$CR$56</f>
        <v>0</v>
      </c>
      <c r="V95" s="329">
        <f>payesh!CR65</f>
        <v>0</v>
      </c>
      <c r="W95" s="329">
        <f>payesh!CR78</f>
        <v>0</v>
      </c>
      <c r="X95" s="329">
        <f>payesh!CR79</f>
        <v>0</v>
      </c>
      <c r="Y95" s="329">
        <f>payesh!$CR$83</f>
        <v>0</v>
      </c>
      <c r="Z95" s="329">
        <f>payesh!$CR$84</f>
        <v>0</v>
      </c>
      <c r="AA95" s="329">
        <f>payesh!CR86</f>
        <v>0</v>
      </c>
      <c r="AB95" s="329">
        <f>payesh!CR153</f>
        <v>0</v>
      </c>
      <c r="AC95" s="329">
        <f>payesh!CR155</f>
        <v>0</v>
      </c>
      <c r="AD95" s="329">
        <f>payesh!CR157</f>
        <v>0</v>
      </c>
      <c r="AE95" s="329">
        <f>payesh!CR159</f>
        <v>0</v>
      </c>
      <c r="AF95" s="329">
        <f>payesh!CR161</f>
        <v>0</v>
      </c>
      <c r="AG95" s="329">
        <f>payesh!CR163</f>
        <v>0</v>
      </c>
      <c r="AH95" s="329">
        <f>payesh!CR165</f>
        <v>0</v>
      </c>
      <c r="AI95" s="329">
        <f>payesh!CR167</f>
        <v>0</v>
      </c>
      <c r="AJ95" s="329">
        <f>payesh!CR169</f>
        <v>0</v>
      </c>
      <c r="AK95" s="332">
        <f>payesh!CR171</f>
        <v>0</v>
      </c>
    </row>
    <row r="96" spans="2:37" ht="18.75" thickBot="1" x14ac:dyDescent="0.3">
      <c r="B96" s="333">
        <f>payesh!CS7</f>
        <v>93</v>
      </c>
      <c r="C96" s="321">
        <f>payesh!CS3</f>
        <v>0</v>
      </c>
      <c r="D96" s="321">
        <f>payesh!CS4</f>
        <v>0</v>
      </c>
      <c r="E96" s="321">
        <f>payesh!CS5</f>
        <v>0</v>
      </c>
      <c r="F96" s="321">
        <f>payesh!CS6</f>
        <v>0</v>
      </c>
      <c r="G96" s="321">
        <f>payesh!CS10</f>
        <v>0</v>
      </c>
      <c r="H96" s="321">
        <f>payesh!CS13</f>
        <v>0</v>
      </c>
      <c r="I96" s="322">
        <f>payesh!CS14</f>
        <v>0</v>
      </c>
      <c r="J96" s="321">
        <f>payesh!CS9</f>
        <v>0</v>
      </c>
      <c r="K96" s="321">
        <f>payesh!CS18</f>
        <v>0</v>
      </c>
      <c r="L96" s="321">
        <f>payesh!CS8</f>
        <v>0</v>
      </c>
      <c r="M96" s="321">
        <f>payesh!CS46</f>
        <v>0</v>
      </c>
      <c r="N96" s="322">
        <f>payesh!CS17</f>
        <v>0</v>
      </c>
      <c r="O96" s="321">
        <f>payesh!CS16</f>
        <v>0</v>
      </c>
      <c r="P96" s="321">
        <f>payesh!CS19</f>
        <v>0</v>
      </c>
      <c r="Q96" s="321">
        <f>payesh!CS20</f>
        <v>0</v>
      </c>
      <c r="R96" s="321">
        <f>payesh!CS21</f>
        <v>0</v>
      </c>
      <c r="S96" s="321">
        <f>payesh!$CS$55</f>
        <v>0</v>
      </c>
      <c r="T96" s="343">
        <f>payesh!CS64</f>
        <v>0</v>
      </c>
      <c r="U96" s="321">
        <f>payesh!$CS$56</f>
        <v>0</v>
      </c>
      <c r="V96" s="321">
        <f>payesh!CS65</f>
        <v>0</v>
      </c>
      <c r="W96" s="321">
        <f>payesh!CS78</f>
        <v>0</v>
      </c>
      <c r="X96" s="321">
        <f>payesh!CS79</f>
        <v>0</v>
      </c>
      <c r="Y96" s="321">
        <f>payesh!$CS$83</f>
        <v>0</v>
      </c>
      <c r="Z96" s="321">
        <f>payesh!$CS$84</f>
        <v>0</v>
      </c>
      <c r="AA96" s="321">
        <f>payesh!CS86</f>
        <v>0</v>
      </c>
      <c r="AB96" s="321">
        <f>payesh!CS153</f>
        <v>0</v>
      </c>
      <c r="AC96" s="321">
        <f>payesh!CS155</f>
        <v>0</v>
      </c>
      <c r="AD96" s="321">
        <f>payesh!CS157</f>
        <v>0</v>
      </c>
      <c r="AE96" s="321">
        <f>payesh!CS159</f>
        <v>0</v>
      </c>
      <c r="AF96" s="321">
        <f>payesh!CS161</f>
        <v>0</v>
      </c>
      <c r="AG96" s="321">
        <f>payesh!CS163</f>
        <v>0</v>
      </c>
      <c r="AH96" s="321">
        <f>payesh!CS165</f>
        <v>0</v>
      </c>
      <c r="AI96" s="321">
        <f>payesh!CS167</f>
        <v>0</v>
      </c>
      <c r="AJ96" s="321">
        <f>payesh!CS169</f>
        <v>0</v>
      </c>
      <c r="AK96" s="324">
        <f>payesh!CS171</f>
        <v>0</v>
      </c>
    </row>
    <row r="97" spans="2:37" ht="18.75" thickBot="1" x14ac:dyDescent="0.3">
      <c r="B97" s="326">
        <f>payesh!CT7</f>
        <v>94</v>
      </c>
      <c r="C97" s="329">
        <f>payesh!CT3</f>
        <v>0</v>
      </c>
      <c r="D97" s="329">
        <f>payesh!CT4</f>
        <v>0</v>
      </c>
      <c r="E97" s="329">
        <f>payesh!CT5</f>
        <v>0</v>
      </c>
      <c r="F97" s="329">
        <f>payesh!CT6</f>
        <v>0</v>
      </c>
      <c r="G97" s="329">
        <f>payesh!CT10</f>
        <v>0</v>
      </c>
      <c r="H97" s="329">
        <f>payesh!CT13</f>
        <v>0</v>
      </c>
      <c r="I97" s="330">
        <f>payesh!CT14</f>
        <v>0</v>
      </c>
      <c r="J97" s="329">
        <f>payesh!CT9</f>
        <v>0</v>
      </c>
      <c r="K97" s="329">
        <f>payesh!CT18</f>
        <v>0</v>
      </c>
      <c r="L97" s="329">
        <f>payesh!CT8</f>
        <v>0</v>
      </c>
      <c r="M97" s="329">
        <f>payesh!CT46</f>
        <v>0</v>
      </c>
      <c r="N97" s="330">
        <f>payesh!CT17</f>
        <v>0</v>
      </c>
      <c r="O97" s="329">
        <f>payesh!CT16</f>
        <v>0</v>
      </c>
      <c r="P97" s="329">
        <f>payesh!CT19</f>
        <v>0</v>
      </c>
      <c r="Q97" s="329">
        <f>payesh!CT20</f>
        <v>0</v>
      </c>
      <c r="R97" s="329">
        <f>payesh!CT21</f>
        <v>0</v>
      </c>
      <c r="S97" s="329">
        <f>payesh!$CT$55</f>
        <v>0</v>
      </c>
      <c r="T97" s="344">
        <f>payesh!CT64</f>
        <v>0</v>
      </c>
      <c r="U97" s="329">
        <f>payesh!$CT$56</f>
        <v>0</v>
      </c>
      <c r="V97" s="329">
        <f>payesh!CT65</f>
        <v>0</v>
      </c>
      <c r="W97" s="329">
        <f>payesh!CT78</f>
        <v>0</v>
      </c>
      <c r="X97" s="329">
        <f>payesh!CT79</f>
        <v>0</v>
      </c>
      <c r="Y97" s="329">
        <f>payesh!$CT$83</f>
        <v>0</v>
      </c>
      <c r="Z97" s="329">
        <f>payesh!$CT$84</f>
        <v>0</v>
      </c>
      <c r="AA97" s="329">
        <f>payesh!CT86</f>
        <v>0</v>
      </c>
      <c r="AB97" s="329">
        <f>payesh!CT153</f>
        <v>0</v>
      </c>
      <c r="AC97" s="329">
        <f>payesh!CT155</f>
        <v>0</v>
      </c>
      <c r="AD97" s="329">
        <f>payesh!CT157</f>
        <v>0</v>
      </c>
      <c r="AE97" s="329">
        <f>payesh!CT159</f>
        <v>0</v>
      </c>
      <c r="AF97" s="329">
        <f>payesh!CT161</f>
        <v>0</v>
      </c>
      <c r="AG97" s="329">
        <f>payesh!CT163</f>
        <v>0</v>
      </c>
      <c r="AH97" s="329">
        <f>payesh!CT165</f>
        <v>0</v>
      </c>
      <c r="AI97" s="329">
        <f>payesh!CT167</f>
        <v>0</v>
      </c>
      <c r="AJ97" s="329">
        <f>payesh!CT169</f>
        <v>0</v>
      </c>
      <c r="AK97" s="332">
        <f>payesh!CT171</f>
        <v>0</v>
      </c>
    </row>
    <row r="98" spans="2:37" ht="18.75" thickBot="1" x14ac:dyDescent="0.3">
      <c r="B98" s="333">
        <f>payesh!CU7</f>
        <v>95</v>
      </c>
      <c r="C98" s="321">
        <f>payesh!CU3</f>
        <v>0</v>
      </c>
      <c r="D98" s="321">
        <f>payesh!CU4</f>
        <v>0</v>
      </c>
      <c r="E98" s="321">
        <f>payesh!CU5</f>
        <v>0</v>
      </c>
      <c r="F98" s="321">
        <f>payesh!CU6</f>
        <v>0</v>
      </c>
      <c r="G98" s="321">
        <f>payesh!CU10</f>
        <v>0</v>
      </c>
      <c r="H98" s="321">
        <f>payesh!CU13</f>
        <v>0</v>
      </c>
      <c r="I98" s="322">
        <f>payesh!CU14</f>
        <v>0</v>
      </c>
      <c r="J98" s="321">
        <f>payesh!CU9</f>
        <v>0</v>
      </c>
      <c r="K98" s="321">
        <f>payesh!CU18</f>
        <v>0</v>
      </c>
      <c r="L98" s="321">
        <f>payesh!CU8</f>
        <v>0</v>
      </c>
      <c r="M98" s="321">
        <f>payesh!CU46</f>
        <v>0</v>
      </c>
      <c r="N98" s="322">
        <f>payesh!CU17</f>
        <v>0</v>
      </c>
      <c r="O98" s="321">
        <f>payesh!CT16</f>
        <v>0</v>
      </c>
      <c r="P98" s="321">
        <f>payesh!CU19</f>
        <v>0</v>
      </c>
      <c r="Q98" s="321">
        <f>payesh!CU20</f>
        <v>0</v>
      </c>
      <c r="R98" s="321">
        <f>payesh!CU21</f>
        <v>0</v>
      </c>
      <c r="S98" s="321">
        <f>payesh!$CU$55</f>
        <v>0</v>
      </c>
      <c r="T98" s="343">
        <f>payesh!CU64</f>
        <v>0</v>
      </c>
      <c r="U98" s="321">
        <f>payesh!$CU$56</f>
        <v>0</v>
      </c>
      <c r="V98" s="321">
        <f>payesh!CU645</f>
        <v>0</v>
      </c>
      <c r="W98" s="321">
        <f>payesh!CU78</f>
        <v>0</v>
      </c>
      <c r="X98" s="321">
        <f>payesh!CU79</f>
        <v>0</v>
      </c>
      <c r="Y98" s="321">
        <f>payesh!$CU$83</f>
        <v>0</v>
      </c>
      <c r="Z98" s="321">
        <f>payesh!$CU$84</f>
        <v>0</v>
      </c>
      <c r="AA98" s="321">
        <f>payesh!CU86</f>
        <v>0</v>
      </c>
      <c r="AB98" s="321">
        <f>payesh!CU153</f>
        <v>0</v>
      </c>
      <c r="AC98" s="321">
        <f>payesh!CU155</f>
        <v>0</v>
      </c>
      <c r="AD98" s="321">
        <f>payesh!CU157</f>
        <v>0</v>
      </c>
      <c r="AE98" s="321">
        <f>payesh!CU159</f>
        <v>0</v>
      </c>
      <c r="AF98" s="321">
        <f>payesh!CU161</f>
        <v>0</v>
      </c>
      <c r="AG98" s="321">
        <f>payesh!CU163</f>
        <v>0</v>
      </c>
      <c r="AH98" s="321">
        <f>payesh!CU165</f>
        <v>0</v>
      </c>
      <c r="AI98" s="321">
        <f>payesh!CU167</f>
        <v>0</v>
      </c>
      <c r="AJ98" s="321">
        <f>payesh!CU169</f>
        <v>0</v>
      </c>
      <c r="AK98" s="324">
        <f>payesh!CU171</f>
        <v>0</v>
      </c>
    </row>
    <row r="99" spans="2:37" ht="18.75" thickBot="1" x14ac:dyDescent="0.3">
      <c r="B99" s="326">
        <f>payesh!CV7</f>
        <v>96</v>
      </c>
      <c r="C99" s="329">
        <f>payesh!CV3</f>
        <v>0</v>
      </c>
      <c r="D99" s="329">
        <f>payesh!CV4</f>
        <v>0</v>
      </c>
      <c r="E99" s="329">
        <f>payesh!CV5</f>
        <v>0</v>
      </c>
      <c r="F99" s="329">
        <f>payesh!CV6</f>
        <v>0</v>
      </c>
      <c r="G99" s="329">
        <f>payesh!CV10</f>
        <v>0</v>
      </c>
      <c r="H99" s="329">
        <f>payesh!CV13</f>
        <v>0</v>
      </c>
      <c r="I99" s="330">
        <f>payesh!CV14</f>
        <v>0</v>
      </c>
      <c r="J99" s="329">
        <f>payesh!CV9</f>
        <v>0</v>
      </c>
      <c r="K99" s="329">
        <f>payesh!CV18</f>
        <v>0</v>
      </c>
      <c r="L99" s="329">
        <f>payesh!CV8</f>
        <v>0</v>
      </c>
      <c r="M99" s="329">
        <f>payesh!CV46</f>
        <v>0</v>
      </c>
      <c r="N99" s="330">
        <f>payesh!CV17</f>
        <v>0</v>
      </c>
      <c r="O99" s="329">
        <f>payesh!CV16</f>
        <v>0</v>
      </c>
      <c r="P99" s="329">
        <f>payesh!CV19</f>
        <v>0</v>
      </c>
      <c r="Q99" s="329">
        <f>payesh!CV20</f>
        <v>0</v>
      </c>
      <c r="R99" s="329">
        <f>payesh!CV21</f>
        <v>0</v>
      </c>
      <c r="S99" s="329">
        <f>payesh!$CV$55</f>
        <v>0</v>
      </c>
      <c r="T99" s="344">
        <f>payesh!CV64</f>
        <v>0</v>
      </c>
      <c r="U99" s="329">
        <f>payesh!$CV$56</f>
        <v>0</v>
      </c>
      <c r="V99" s="329">
        <f>payesh!CV65</f>
        <v>0</v>
      </c>
      <c r="W99" s="329">
        <f>payesh!CV78</f>
        <v>0</v>
      </c>
      <c r="X99" s="329">
        <f>payesh!CV79</f>
        <v>0</v>
      </c>
      <c r="Y99" s="329">
        <f>payesh!$CV$83</f>
        <v>0</v>
      </c>
      <c r="Z99" s="329">
        <f>payesh!$CV$84</f>
        <v>0</v>
      </c>
      <c r="AA99" s="329">
        <f>payesh!CV86</f>
        <v>0</v>
      </c>
      <c r="AB99" s="329">
        <f>payesh!CV153</f>
        <v>0</v>
      </c>
      <c r="AC99" s="329">
        <f>payesh!CV155</f>
        <v>0</v>
      </c>
      <c r="AD99" s="329">
        <f>payesh!CV157</f>
        <v>0</v>
      </c>
      <c r="AE99" s="329">
        <f>payesh!CV159</f>
        <v>0</v>
      </c>
      <c r="AF99" s="329">
        <f>payesh!CV161</f>
        <v>0</v>
      </c>
      <c r="AG99" s="329">
        <f>payesh!CV163</f>
        <v>0</v>
      </c>
      <c r="AH99" s="329">
        <f>payesh!CV165</f>
        <v>0</v>
      </c>
      <c r="AI99" s="329">
        <f>payesh!CV167</f>
        <v>0</v>
      </c>
      <c r="AJ99" s="329">
        <f>payesh!CV169</f>
        <v>0</v>
      </c>
      <c r="AK99" s="332">
        <f>payesh!CV171</f>
        <v>0</v>
      </c>
    </row>
    <row r="100" spans="2:37" ht="18.75" thickBot="1" x14ac:dyDescent="0.3">
      <c r="B100" s="333">
        <f>payesh!CW7</f>
        <v>97</v>
      </c>
      <c r="C100" s="321">
        <f>payesh!CW3</f>
        <v>0</v>
      </c>
      <c r="D100" s="321">
        <f>payesh!CW4</f>
        <v>0</v>
      </c>
      <c r="E100" s="321">
        <f>payesh!CW5</f>
        <v>0</v>
      </c>
      <c r="F100" s="321">
        <f>payesh!CW6</f>
        <v>0</v>
      </c>
      <c r="G100" s="321">
        <f>payesh!CW10</f>
        <v>0</v>
      </c>
      <c r="H100" s="321">
        <f>payesh!CW13</f>
        <v>0</v>
      </c>
      <c r="I100" s="322">
        <f>payesh!CW14</f>
        <v>0</v>
      </c>
      <c r="J100" s="321">
        <f>payesh!CW9</f>
        <v>0</v>
      </c>
      <c r="K100" s="321">
        <f>payesh!CW18</f>
        <v>0</v>
      </c>
      <c r="L100" s="321">
        <f>payesh!CW8</f>
        <v>0</v>
      </c>
      <c r="M100" s="321">
        <f>payesh!CW46</f>
        <v>0</v>
      </c>
      <c r="N100" s="322">
        <f>payesh!CW17</f>
        <v>0</v>
      </c>
      <c r="O100" s="321">
        <f>payesh!CW16</f>
        <v>0</v>
      </c>
      <c r="P100" s="321">
        <f>payesh!CW19</f>
        <v>0</v>
      </c>
      <c r="Q100" s="321">
        <f>payesh!CW20</f>
        <v>0</v>
      </c>
      <c r="R100" s="321">
        <f>payesh!CW21</f>
        <v>0</v>
      </c>
      <c r="S100" s="321">
        <f>payesh!$CW$55</f>
        <v>0</v>
      </c>
      <c r="T100" s="343">
        <f>payesh!CW64</f>
        <v>0</v>
      </c>
      <c r="U100" s="321">
        <f>payesh!$CW$56</f>
        <v>0</v>
      </c>
      <c r="V100" s="321">
        <f>payesh!CW65</f>
        <v>0</v>
      </c>
      <c r="W100" s="321">
        <f>payesh!CW78</f>
        <v>0</v>
      </c>
      <c r="X100" s="321">
        <f>payesh!CW79</f>
        <v>0</v>
      </c>
      <c r="Y100" s="321">
        <f>payesh!$CW$83</f>
        <v>0</v>
      </c>
      <c r="Z100" s="321">
        <f>payesh!$CW$84</f>
        <v>0</v>
      </c>
      <c r="AA100" s="321">
        <f>payesh!CW86</f>
        <v>0</v>
      </c>
      <c r="AB100" s="321">
        <f>payesh!CW153</f>
        <v>0</v>
      </c>
      <c r="AC100" s="321">
        <f>payesh!CW155</f>
        <v>0</v>
      </c>
      <c r="AD100" s="321">
        <f>payesh!CW157</f>
        <v>0</v>
      </c>
      <c r="AE100" s="321">
        <f>payesh!CW159</f>
        <v>0</v>
      </c>
      <c r="AF100" s="321">
        <f>payesh!CW161</f>
        <v>0</v>
      </c>
      <c r="AG100" s="321">
        <f>payesh!CW163</f>
        <v>0</v>
      </c>
      <c r="AH100" s="321">
        <f>payesh!CW165</f>
        <v>0</v>
      </c>
      <c r="AI100" s="321">
        <f>payesh!CW167</f>
        <v>0</v>
      </c>
      <c r="AJ100" s="321">
        <f>payesh!CW169</f>
        <v>0</v>
      </c>
      <c r="AK100" s="324">
        <f>payesh!CW171</f>
        <v>0</v>
      </c>
    </row>
    <row r="101" spans="2:37" ht="18.75" thickBot="1" x14ac:dyDescent="0.3">
      <c r="B101" s="326">
        <f>payesh!CX7</f>
        <v>98</v>
      </c>
      <c r="C101" s="329">
        <f>payesh!CX3</f>
        <v>0</v>
      </c>
      <c r="D101" s="329">
        <f>payesh!CX4</f>
        <v>0</v>
      </c>
      <c r="E101" s="329">
        <f>payesh!CX5</f>
        <v>0</v>
      </c>
      <c r="F101" s="329">
        <f>payesh!CX6</f>
        <v>0</v>
      </c>
      <c r="G101" s="329">
        <f>payesh!CX10</f>
        <v>0</v>
      </c>
      <c r="H101" s="329">
        <f>payesh!CX13</f>
        <v>0</v>
      </c>
      <c r="I101" s="330">
        <f>payesh!CX14</f>
        <v>0</v>
      </c>
      <c r="J101" s="329">
        <f>payesh!CX9</f>
        <v>0</v>
      </c>
      <c r="K101" s="329">
        <f>payesh!CX18</f>
        <v>0</v>
      </c>
      <c r="L101" s="329">
        <f>payesh!CX8</f>
        <v>0</v>
      </c>
      <c r="M101" s="329">
        <f>payesh!CX46</f>
        <v>0</v>
      </c>
      <c r="N101" s="330">
        <f>payesh!CX17</f>
        <v>0</v>
      </c>
      <c r="O101" s="329">
        <f>payesh!CX16</f>
        <v>0</v>
      </c>
      <c r="P101" s="329">
        <f>payesh!CX19</f>
        <v>0</v>
      </c>
      <c r="Q101" s="329">
        <f>payesh!CX20</f>
        <v>0</v>
      </c>
      <c r="R101" s="329">
        <f>payesh!CX21</f>
        <v>0</v>
      </c>
      <c r="S101" s="329">
        <f>payesh!$CX$55</f>
        <v>0</v>
      </c>
      <c r="T101" s="344">
        <f>payesh!CX64</f>
        <v>0</v>
      </c>
      <c r="U101" s="329">
        <f>payesh!$CX$56</f>
        <v>0</v>
      </c>
      <c r="V101" s="329">
        <f>payesh!CX65</f>
        <v>0</v>
      </c>
      <c r="W101" s="329">
        <f>payesh!CX78</f>
        <v>0</v>
      </c>
      <c r="X101" s="329">
        <f>payesh!CX79</f>
        <v>0</v>
      </c>
      <c r="Y101" s="329">
        <f>payesh!$CX$83</f>
        <v>0</v>
      </c>
      <c r="Z101" s="329">
        <f>payesh!$CX$84</f>
        <v>0</v>
      </c>
      <c r="AA101" s="329">
        <f>payesh!CX86</f>
        <v>0</v>
      </c>
      <c r="AB101" s="329">
        <f>payesh!CX153</f>
        <v>0</v>
      </c>
      <c r="AC101" s="329">
        <f>payesh!CX155</f>
        <v>0</v>
      </c>
      <c r="AD101" s="329">
        <f>payesh!CX157</f>
        <v>0</v>
      </c>
      <c r="AE101" s="329">
        <f>payesh!CX159</f>
        <v>0</v>
      </c>
      <c r="AF101" s="329">
        <f>payesh!CX161</f>
        <v>0</v>
      </c>
      <c r="AG101" s="329">
        <f>payesh!CX163</f>
        <v>0</v>
      </c>
      <c r="AH101" s="329">
        <f>payesh!CX165</f>
        <v>0</v>
      </c>
      <c r="AI101" s="329">
        <f>payesh!CX167</f>
        <v>0</v>
      </c>
      <c r="AJ101" s="329">
        <f>payesh!CX169</f>
        <v>0</v>
      </c>
      <c r="AK101" s="332">
        <f>payesh!CX171</f>
        <v>0</v>
      </c>
    </row>
    <row r="102" spans="2:37" ht="18.75" thickBot="1" x14ac:dyDescent="0.3">
      <c r="B102" s="333">
        <f>payesh!CY7</f>
        <v>99</v>
      </c>
      <c r="C102" s="321">
        <f>payesh!CY3</f>
        <v>0</v>
      </c>
      <c r="D102" s="321">
        <f>payesh!CY4</f>
        <v>0</v>
      </c>
      <c r="E102" s="321">
        <f>payesh!CY5</f>
        <v>0</v>
      </c>
      <c r="F102" s="321">
        <f>payesh!CY6</f>
        <v>0</v>
      </c>
      <c r="G102" s="321">
        <f>payesh!CY10</f>
        <v>0</v>
      </c>
      <c r="H102" s="321">
        <f>payesh!CY13</f>
        <v>0</v>
      </c>
      <c r="I102" s="322">
        <f>payesh!CY14</f>
        <v>0</v>
      </c>
      <c r="J102" s="321">
        <f>payesh!CY9</f>
        <v>0</v>
      </c>
      <c r="K102" s="321">
        <f>payesh!CY18</f>
        <v>0</v>
      </c>
      <c r="L102" s="321">
        <f>payesh!CY8</f>
        <v>0</v>
      </c>
      <c r="M102" s="321">
        <f>payesh!CY46</f>
        <v>0</v>
      </c>
      <c r="N102" s="322">
        <f>payesh!CY17</f>
        <v>0</v>
      </c>
      <c r="O102" s="321">
        <f>payesh!CY16</f>
        <v>0</v>
      </c>
      <c r="P102" s="321">
        <f>payesh!CY19</f>
        <v>0</v>
      </c>
      <c r="Q102" s="321">
        <f>payesh!CY20</f>
        <v>0</v>
      </c>
      <c r="R102" s="321">
        <f>payesh!CY21</f>
        <v>0</v>
      </c>
      <c r="S102" s="321">
        <f>payesh!$CY$55</f>
        <v>0</v>
      </c>
      <c r="T102" s="343">
        <f>payesh!CY64</f>
        <v>0</v>
      </c>
      <c r="U102" s="321">
        <f>payesh!$CY$56</f>
        <v>0</v>
      </c>
      <c r="V102" s="321">
        <f>payesh!CY65</f>
        <v>0</v>
      </c>
      <c r="W102" s="321">
        <f>payesh!CY78</f>
        <v>0</v>
      </c>
      <c r="X102" s="321">
        <f>payesh!CY79</f>
        <v>0</v>
      </c>
      <c r="Y102" s="321">
        <f>payesh!$CY$83</f>
        <v>0</v>
      </c>
      <c r="Z102" s="321">
        <f>payesh!$CY$84</f>
        <v>0</v>
      </c>
      <c r="AA102" s="321">
        <f>payesh!CY86</f>
        <v>0</v>
      </c>
      <c r="AB102" s="321">
        <f>payesh!CY153</f>
        <v>0</v>
      </c>
      <c r="AC102" s="321">
        <f>payesh!CY155</f>
        <v>0</v>
      </c>
      <c r="AD102" s="321">
        <f>payesh!CY157</f>
        <v>0</v>
      </c>
      <c r="AE102" s="321">
        <f>payesh!CY159</f>
        <v>0</v>
      </c>
      <c r="AF102" s="321">
        <f>payesh!CY161</f>
        <v>0</v>
      </c>
      <c r="AG102" s="321">
        <f>payesh!CY163</f>
        <v>0</v>
      </c>
      <c r="AH102" s="321">
        <f>payesh!CY165</f>
        <v>0</v>
      </c>
      <c r="AI102" s="321">
        <f>payesh!CY167</f>
        <v>0</v>
      </c>
      <c r="AJ102" s="321">
        <f>payesh!CY169</f>
        <v>0</v>
      </c>
      <c r="AK102" s="324">
        <f>payesh!CY171</f>
        <v>0</v>
      </c>
    </row>
    <row r="103" spans="2:37" ht="18.75" thickBot="1" x14ac:dyDescent="0.3">
      <c r="B103" s="326">
        <f>payesh!CZ7</f>
        <v>100</v>
      </c>
      <c r="C103" s="329">
        <f>payesh!CZ3</f>
        <v>0</v>
      </c>
      <c r="D103" s="329">
        <f>payesh!CZ4</f>
        <v>0</v>
      </c>
      <c r="E103" s="329">
        <f>payesh!CZ5</f>
        <v>0</v>
      </c>
      <c r="F103" s="329">
        <f>payesh!CZ6</f>
        <v>0</v>
      </c>
      <c r="G103" s="329">
        <f>payesh!CZ10</f>
        <v>0</v>
      </c>
      <c r="H103" s="329">
        <f>payesh!CZ13</f>
        <v>0</v>
      </c>
      <c r="I103" s="330">
        <f>payesh!CZ14</f>
        <v>0</v>
      </c>
      <c r="J103" s="329">
        <f>payesh!CZ9</f>
        <v>0</v>
      </c>
      <c r="K103" s="329">
        <f>payesh!CZ18</f>
        <v>0</v>
      </c>
      <c r="L103" s="329">
        <f>payesh!CZ8</f>
        <v>0</v>
      </c>
      <c r="M103" s="329">
        <f>payesh!CZ46</f>
        <v>0</v>
      </c>
      <c r="N103" s="330">
        <f>payesh!CZ17</f>
        <v>0</v>
      </c>
      <c r="O103" s="329">
        <f>payesh!CZ16</f>
        <v>0</v>
      </c>
      <c r="P103" s="329">
        <f>payesh!CZ19</f>
        <v>0</v>
      </c>
      <c r="Q103" s="329">
        <f>payesh!CZ20</f>
        <v>0</v>
      </c>
      <c r="R103" s="329">
        <f>payesh!CZ21</f>
        <v>0</v>
      </c>
      <c r="S103" s="329">
        <f>payesh!$CZ$55</f>
        <v>0</v>
      </c>
      <c r="T103" s="344">
        <f>payesh!CZ64</f>
        <v>0</v>
      </c>
      <c r="U103" s="329">
        <f>payesh!$CZ$56</f>
        <v>0</v>
      </c>
      <c r="V103" s="329">
        <f>payesh!CZ65</f>
        <v>0</v>
      </c>
      <c r="W103" s="329">
        <f>payesh!CZ78</f>
        <v>0</v>
      </c>
      <c r="X103" s="329">
        <f>payesh!CZ79</f>
        <v>0</v>
      </c>
      <c r="Y103" s="329">
        <f>payesh!$CZ$83</f>
        <v>0</v>
      </c>
      <c r="Z103" s="329">
        <f>payesh!$CZ$84</f>
        <v>0</v>
      </c>
      <c r="AA103" s="329">
        <f>payesh!CZ86</f>
        <v>0</v>
      </c>
      <c r="AB103" s="329">
        <f>payesh!CZ153</f>
        <v>0</v>
      </c>
      <c r="AC103" s="329">
        <f>payesh!CZ155</f>
        <v>0</v>
      </c>
      <c r="AD103" s="329">
        <f>payesh!CZ157</f>
        <v>0</v>
      </c>
      <c r="AE103" s="329">
        <f>payesh!CZ159</f>
        <v>0</v>
      </c>
      <c r="AF103" s="329">
        <f>payesh!CZ161</f>
        <v>0</v>
      </c>
      <c r="AG103" s="329">
        <f>payesh!CZ163</f>
        <v>0</v>
      </c>
      <c r="AH103" s="329">
        <f>payesh!CZ165</f>
        <v>0</v>
      </c>
      <c r="AI103" s="329">
        <f>payesh!CZ167</f>
        <v>0</v>
      </c>
      <c r="AJ103" s="329">
        <f>payesh!CZ169</f>
        <v>0</v>
      </c>
      <c r="AK103" s="332">
        <f>payesh!CZ171</f>
        <v>0</v>
      </c>
    </row>
  </sheetData>
  <sheetProtection algorithmName="SHA-512" hashValue="yA50Mz5PDk+E7Fufl2vgjC69Zp2aU7ksW7/4g2EkNyK8RWtDdHXEOfeKGxwbzEEZPiYtwN60/U/ExaXyb+XaiQ==" saltValue="Kxz6oxZRDia/3wW4WXkHY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31" workbookViewId="0">
      <selection activeCell="I17" sqref="I17"/>
    </sheetView>
  </sheetViews>
  <sheetFormatPr defaultColWidth="9.140625" defaultRowHeight="18.75" x14ac:dyDescent="0.25"/>
  <cols>
    <col min="1" max="1" width="1.85546875" style="60" customWidth="1"/>
    <col min="2" max="2" width="16.28515625" style="73" customWidth="1"/>
    <col min="3" max="3" width="8.5703125" style="73" customWidth="1"/>
    <col min="4" max="4" width="44.28515625" style="75" customWidth="1"/>
    <col min="5" max="5" width="14.5703125" style="100" customWidth="1"/>
    <col min="6" max="6" width="10.140625" style="100" customWidth="1"/>
    <col min="7" max="16384" width="9.140625" style="60"/>
  </cols>
  <sheetData>
    <row r="1" spans="2:6" ht="19.5" thickBot="1" x14ac:dyDescent="0.3"/>
    <row r="2" spans="2:6" ht="33.75" customHeight="1" thickBot="1" x14ac:dyDescent="0.3">
      <c r="B2" s="550" t="s">
        <v>89</v>
      </c>
      <c r="C2" s="551"/>
      <c r="D2" s="552"/>
      <c r="E2" s="74" t="s">
        <v>90</v>
      </c>
      <c r="F2" s="101"/>
    </row>
    <row r="3" spans="2:6" ht="15" customHeight="1" x14ac:dyDescent="0.25">
      <c r="B3" s="553" t="s">
        <v>14</v>
      </c>
      <c r="C3" s="554"/>
      <c r="D3" s="76" t="s">
        <v>91</v>
      </c>
      <c r="E3" s="102">
        <f>SUMPRODUCT((payesh!E10:CZ10&lt;&gt;"")/COUNTIF(payesh!E10:CZ10,payesh!E10:CZ10&amp;""))</f>
        <v>0.99999999999999845</v>
      </c>
      <c r="F3" s="59"/>
    </row>
    <row r="4" spans="2:6" ht="15" customHeight="1" x14ac:dyDescent="0.25">
      <c r="B4" s="555"/>
      <c r="C4" s="556"/>
      <c r="D4" s="77" t="s">
        <v>92</v>
      </c>
      <c r="E4" s="103">
        <f>SUMPRODUCT((payesh!E11:CZ11&lt;&gt;"")/COUNTIF(payesh!E11:CZ11,payesh!E11:CZ11&amp;""))</f>
        <v>0.99999999999999845</v>
      </c>
      <c r="F4" s="59"/>
    </row>
    <row r="5" spans="2:6" ht="15" customHeight="1" thickBot="1" x14ac:dyDescent="0.3">
      <c r="B5" s="557"/>
      <c r="C5" s="558"/>
      <c r="D5" s="78" t="s">
        <v>175</v>
      </c>
      <c r="E5" s="104">
        <f>SUMPRODUCT((payesh!E13:CZ13&lt;&gt;"")/COUNTIF(payesh!E13:CZ13,payesh!E13:CZ13&amp;""))</f>
        <v>4.9999999999999973</v>
      </c>
      <c r="F5" s="101"/>
    </row>
    <row r="6" spans="2:6" ht="15" customHeight="1" x14ac:dyDescent="0.25">
      <c r="B6" s="559" t="s">
        <v>11</v>
      </c>
      <c r="C6" s="560"/>
      <c r="D6" s="79" t="s">
        <v>176</v>
      </c>
      <c r="E6" s="105">
        <f>SUMPRODUCT((payesh!E4:CZ4&lt;&gt;"")/COUNTIF(payesh!E4:CZ4,payesh!E4:CZ4&amp;""))</f>
        <v>0.99999999999999845</v>
      </c>
      <c r="F6" s="101"/>
    </row>
    <row r="7" spans="2:6" ht="15" customHeight="1" x14ac:dyDescent="0.25">
      <c r="B7" s="561"/>
      <c r="C7" s="562"/>
      <c r="D7" s="79" t="s">
        <v>93</v>
      </c>
      <c r="E7" s="106">
        <f>SUMPRODUCT((payesh!E5:CZ5&lt;&gt;"")/COUNTIF(payesh!E5:CZ5,payesh!E5:CZ5&amp;""))</f>
        <v>38</v>
      </c>
      <c r="F7" s="59"/>
    </row>
    <row r="8" spans="2:6" ht="15" customHeight="1" x14ac:dyDescent="0.25">
      <c r="B8" s="561"/>
      <c r="C8" s="562"/>
      <c r="D8" s="80" t="s">
        <v>177</v>
      </c>
      <c r="E8" s="106">
        <v>0</v>
      </c>
      <c r="F8" s="101"/>
    </row>
    <row r="9" spans="2:6" ht="15" customHeight="1" x14ac:dyDescent="0.25">
      <c r="B9" s="561"/>
      <c r="C9" s="562"/>
      <c r="D9" s="80" t="s">
        <v>94</v>
      </c>
      <c r="E9" s="106">
        <f>COUNT(payesh!E22:CZ22)</f>
        <v>91</v>
      </c>
      <c r="F9" s="59"/>
    </row>
    <row r="10" spans="2:6" ht="15" customHeight="1" x14ac:dyDescent="0.25">
      <c r="B10" s="561"/>
      <c r="C10" s="562"/>
      <c r="D10" s="80" t="s">
        <v>178</v>
      </c>
      <c r="E10" s="106">
        <f>SUM(payesh!E22:CZ22)</f>
        <v>1565</v>
      </c>
      <c r="F10" s="101"/>
    </row>
    <row r="11" spans="2:6" ht="15" customHeight="1" x14ac:dyDescent="0.25">
      <c r="B11" s="561"/>
      <c r="C11" s="562"/>
      <c r="D11" s="80" t="s">
        <v>95</v>
      </c>
      <c r="E11" s="106">
        <f>E10/E9</f>
        <v>17.197802197802197</v>
      </c>
      <c r="F11" s="101"/>
    </row>
    <row r="12" spans="2:6" ht="15" customHeight="1" x14ac:dyDescent="0.25">
      <c r="B12" s="561"/>
      <c r="C12" s="562"/>
      <c r="D12" s="80" t="s">
        <v>1</v>
      </c>
      <c r="E12" s="106">
        <f>SUM(payesh!E23:CZ23)</f>
        <v>1552</v>
      </c>
      <c r="F12" s="101"/>
    </row>
    <row r="13" spans="2:6" ht="15" customHeight="1" x14ac:dyDescent="0.25">
      <c r="B13" s="561"/>
      <c r="C13" s="562"/>
      <c r="D13" s="80" t="s">
        <v>3</v>
      </c>
      <c r="E13" s="107">
        <f>(E12*100)/E10</f>
        <v>99.16932907348243</v>
      </c>
      <c r="F13" s="59"/>
    </row>
    <row r="14" spans="2:6" ht="15" customHeight="1" x14ac:dyDescent="0.25">
      <c r="B14" s="561"/>
      <c r="C14" s="562"/>
      <c r="D14" s="80" t="s">
        <v>96</v>
      </c>
      <c r="E14" s="106">
        <f>SUM(payesh!E26:CZ26)</f>
        <v>92</v>
      </c>
      <c r="F14" s="101"/>
    </row>
    <row r="15" spans="2:6" ht="16.5" customHeight="1" x14ac:dyDescent="0.25">
      <c r="B15" s="561"/>
      <c r="C15" s="562"/>
      <c r="D15" s="80" t="s">
        <v>179</v>
      </c>
      <c r="E15" s="107">
        <f>(E14*100)/E12</f>
        <v>5.927835051546392</v>
      </c>
      <c r="F15" s="59"/>
    </row>
    <row r="16" spans="2:6" ht="15" customHeight="1" thickBot="1" x14ac:dyDescent="0.3">
      <c r="B16" s="563"/>
      <c r="C16" s="564"/>
      <c r="D16" s="80" t="s">
        <v>180</v>
      </c>
      <c r="E16" s="108">
        <f>AVERAGE(payesh!E29:CZ29)</f>
        <v>39.168539325842694</v>
      </c>
      <c r="F16" s="101"/>
    </row>
    <row r="17" spans="2:6" ht="15.75" customHeight="1" x14ac:dyDescent="0.25">
      <c r="B17" s="565" t="s">
        <v>181</v>
      </c>
      <c r="C17" s="566"/>
      <c r="D17" s="81" t="s">
        <v>182</v>
      </c>
      <c r="E17" s="109">
        <f>SUM(payesh!E62:CZ62)/1000</f>
        <v>2396670.7030000002</v>
      </c>
      <c r="F17" s="59"/>
    </row>
    <row r="18" spans="2:6" ht="14.25" customHeight="1" x14ac:dyDescent="0.25">
      <c r="B18" s="567"/>
      <c r="C18" s="568"/>
      <c r="D18" s="82" t="s">
        <v>183</v>
      </c>
      <c r="E18" s="110">
        <f>SUM(payesh!E68:CZ68)</f>
        <v>1262</v>
      </c>
      <c r="F18" s="101"/>
    </row>
    <row r="19" spans="2:6" ht="14.25" customHeight="1" x14ac:dyDescent="0.25">
      <c r="B19" s="567"/>
      <c r="C19" s="568"/>
      <c r="D19" s="82" t="s">
        <v>184</v>
      </c>
      <c r="E19" s="110">
        <f>SUM(payesh!E67:CZ67)/1000</f>
        <v>5869760</v>
      </c>
      <c r="F19" s="59"/>
    </row>
    <row r="20" spans="2:6" ht="14.25" customHeight="1" x14ac:dyDescent="0.25">
      <c r="B20" s="567"/>
      <c r="C20" s="568"/>
      <c r="D20" s="82" t="s">
        <v>97</v>
      </c>
      <c r="E20" s="110">
        <f>E19/E18</f>
        <v>4651.1568938193341</v>
      </c>
      <c r="F20" s="59"/>
    </row>
    <row r="21" spans="2:6" ht="14.25" customHeight="1" thickBot="1" x14ac:dyDescent="0.3">
      <c r="B21" s="569"/>
      <c r="C21" s="568"/>
      <c r="D21" s="83" t="s">
        <v>185</v>
      </c>
      <c r="E21" s="314">
        <f>AVERAGE(payesh!E74:CZ74)</f>
        <v>100</v>
      </c>
      <c r="F21" s="59"/>
    </row>
    <row r="22" spans="2:6" ht="14.25" customHeight="1" x14ac:dyDescent="0.25">
      <c r="B22" s="570" t="s">
        <v>98</v>
      </c>
      <c r="C22" s="574"/>
      <c r="D22" s="84" t="s">
        <v>99</v>
      </c>
      <c r="E22" s="111">
        <f>SUMPRODUCT((payesh!E80:CZ80&lt;&gt;"")/COUNTIF(payesh!E80:CZ80,payesh!E80:CZ80&amp;""))</f>
        <v>3.9999999999999982</v>
      </c>
      <c r="F22" s="101"/>
    </row>
    <row r="23" spans="2:6" ht="14.25" customHeight="1" thickBot="1" x14ac:dyDescent="0.3">
      <c r="B23" s="571"/>
      <c r="C23" s="575"/>
      <c r="D23" s="85" t="s">
        <v>100</v>
      </c>
      <c r="E23" s="315">
        <f>COUNT(payesh!E84:CZ84)</f>
        <v>54</v>
      </c>
      <c r="F23" s="59"/>
    </row>
    <row r="24" spans="2:6" ht="14.25" customHeight="1" x14ac:dyDescent="0.25">
      <c r="B24" s="572"/>
      <c r="C24" s="576" t="s">
        <v>186</v>
      </c>
      <c r="D24" s="86" t="s">
        <v>187</v>
      </c>
      <c r="E24" s="313">
        <f>COUNT(payesh!E86:CZ86)</f>
        <v>54</v>
      </c>
      <c r="F24" s="101"/>
    </row>
    <row r="25" spans="2:6" ht="14.25" customHeight="1" x14ac:dyDescent="0.25">
      <c r="B25" s="572"/>
      <c r="C25" s="576"/>
      <c r="D25" s="87" t="s">
        <v>188</v>
      </c>
      <c r="E25" s="112">
        <f>SUM(payesh!E86:CZ86)/1000</f>
        <v>11799500</v>
      </c>
      <c r="F25" s="59"/>
    </row>
    <row r="26" spans="2:6" ht="14.25" customHeight="1" x14ac:dyDescent="0.25">
      <c r="B26" s="572"/>
      <c r="C26" s="576"/>
      <c r="D26" s="87" t="s">
        <v>101</v>
      </c>
      <c r="E26" s="112">
        <f>AVERAGE(payesh!E89:CZ89)</f>
        <v>20.657142857142858</v>
      </c>
      <c r="F26" s="101"/>
    </row>
    <row r="27" spans="2:6" ht="28.5" x14ac:dyDescent="0.25">
      <c r="B27" s="572"/>
      <c r="C27" s="576" t="s">
        <v>186</v>
      </c>
      <c r="D27" s="87" t="s">
        <v>102</v>
      </c>
      <c r="E27" s="112" t="e">
        <f>AVERAGE(payesh!E90:CZ90)</f>
        <v>#DIV/0!</v>
      </c>
    </row>
    <row r="28" spans="2:6" x14ac:dyDescent="0.25">
      <c r="B28" s="572"/>
      <c r="C28" s="576"/>
      <c r="D28" s="87" t="s">
        <v>103</v>
      </c>
      <c r="E28" s="112">
        <f>SUM(payesh!E91:CZ91)</f>
        <v>913</v>
      </c>
    </row>
    <row r="29" spans="2:6" x14ac:dyDescent="0.25">
      <c r="B29" s="572"/>
      <c r="C29" s="576"/>
      <c r="D29" s="87" t="s">
        <v>104</v>
      </c>
      <c r="E29" s="113">
        <f>E25/E28</f>
        <v>12923.877327491786</v>
      </c>
    </row>
    <row r="30" spans="2:6" ht="19.5" thickBot="1" x14ac:dyDescent="0.3">
      <c r="B30" s="572"/>
      <c r="C30" s="577"/>
      <c r="D30" s="88" t="s">
        <v>105</v>
      </c>
      <c r="E30" s="114" t="e">
        <f>AVERAGE(payesh!E136:CZ136)</f>
        <v>#DIV/0!</v>
      </c>
    </row>
    <row r="31" spans="2:6" ht="18" customHeight="1" x14ac:dyDescent="0.25">
      <c r="B31" s="572"/>
      <c r="C31" s="578" t="s">
        <v>189</v>
      </c>
      <c r="D31" s="86" t="s">
        <v>190</v>
      </c>
      <c r="E31" s="111">
        <f>COUNT(payesh!E99:CZ99)</f>
        <v>2</v>
      </c>
    </row>
    <row r="32" spans="2:6" x14ac:dyDescent="0.25">
      <c r="B32" s="572"/>
      <c r="C32" s="576"/>
      <c r="D32" s="87" t="s">
        <v>188</v>
      </c>
      <c r="E32" s="112">
        <f>SUM(payesh!E99:CZ99)/1000</f>
        <v>900000</v>
      </c>
    </row>
    <row r="33" spans="2:14" x14ac:dyDescent="0.25">
      <c r="B33" s="572"/>
      <c r="C33" s="576"/>
      <c r="D33" s="87" t="s">
        <v>191</v>
      </c>
      <c r="E33" s="112" t="e">
        <f>AVERAGE(payesh!E102:CZ102)</f>
        <v>#DIV/0!</v>
      </c>
    </row>
    <row r="34" spans="2:14" ht="28.5" x14ac:dyDescent="0.25">
      <c r="B34" s="572"/>
      <c r="C34" s="576" t="s">
        <v>189</v>
      </c>
      <c r="D34" s="87" t="s">
        <v>102</v>
      </c>
      <c r="E34" s="112" t="e">
        <f>AVERAGE(payesh!E103:CZ103)</f>
        <v>#DIV/0!</v>
      </c>
    </row>
    <row r="35" spans="2:14" x14ac:dyDescent="0.25">
      <c r="B35" s="572"/>
      <c r="C35" s="576"/>
      <c r="D35" s="87" t="s">
        <v>192</v>
      </c>
      <c r="E35" s="112">
        <f>SUM(payesh!E104:CZ104)</f>
        <v>35</v>
      </c>
      <c r="N35" s="115"/>
    </row>
    <row r="36" spans="2:14" x14ac:dyDescent="0.25">
      <c r="B36" s="572"/>
      <c r="C36" s="576"/>
      <c r="D36" s="87" t="s">
        <v>193</v>
      </c>
      <c r="E36" s="113">
        <f>E32/E35</f>
        <v>25714.285714285714</v>
      </c>
    </row>
    <row r="37" spans="2:14" ht="19.5" thickBot="1" x14ac:dyDescent="0.3">
      <c r="B37" s="572"/>
      <c r="C37" s="577"/>
      <c r="D37" s="89" t="s">
        <v>105</v>
      </c>
      <c r="E37" s="114" t="e">
        <f>AVERAGE(payesh!E140:CZ140)</f>
        <v>#DIV/0!</v>
      </c>
    </row>
    <row r="38" spans="2:14" ht="28.5" x14ac:dyDescent="0.25">
      <c r="B38" s="572"/>
      <c r="C38" s="578" t="s">
        <v>194</v>
      </c>
      <c r="D38" s="90" t="s">
        <v>195</v>
      </c>
      <c r="E38" s="116">
        <f>COUNT(payesh!E112:CZ112,payesh!E126:CZ126)</f>
        <v>0</v>
      </c>
    </row>
    <row r="39" spans="2:14" x14ac:dyDescent="0.25">
      <c r="B39" s="572"/>
      <c r="C39" s="576"/>
      <c r="D39" s="87" t="s">
        <v>188</v>
      </c>
      <c r="E39" s="112">
        <f>SUM(payesh!E112:CZ112,payesh!E126:CZ126)/1000</f>
        <v>0</v>
      </c>
    </row>
    <row r="40" spans="2:14" ht="28.5" x14ac:dyDescent="0.25">
      <c r="B40" s="572"/>
      <c r="C40" s="576"/>
      <c r="D40" s="87" t="s">
        <v>196</v>
      </c>
      <c r="E40" s="112" t="e">
        <f>AVERAGE(payesh!E115:CZ115,payesh!E129:CZ129)</f>
        <v>#DIV/0!</v>
      </c>
    </row>
    <row r="41" spans="2:14" ht="28.5" x14ac:dyDescent="0.25">
      <c r="B41" s="572"/>
      <c r="C41" s="576" t="s">
        <v>194</v>
      </c>
      <c r="D41" s="87" t="s">
        <v>102</v>
      </c>
      <c r="E41" s="112" t="e">
        <f>AVERAGE(payesh!E116:CZ116,payesh!E129:CZ129)</f>
        <v>#DIV/0!</v>
      </c>
    </row>
    <row r="42" spans="2:14" x14ac:dyDescent="0.25">
      <c r="B42" s="572"/>
      <c r="C42" s="576"/>
      <c r="D42" s="87" t="s">
        <v>197</v>
      </c>
      <c r="E42" s="112">
        <f>SUM(payesh!E117:CZ117,payesh!E130:CZ130)</f>
        <v>0</v>
      </c>
    </row>
    <row r="43" spans="2:14" x14ac:dyDescent="0.25">
      <c r="B43" s="572"/>
      <c r="C43" s="576"/>
      <c r="D43" s="87" t="s">
        <v>198</v>
      </c>
      <c r="E43" s="112" t="e">
        <f>E39/E42</f>
        <v>#DIV/0!</v>
      </c>
    </row>
    <row r="44" spans="2:14" ht="19.5" thickBot="1" x14ac:dyDescent="0.3">
      <c r="B44" s="572"/>
      <c r="C44" s="577"/>
      <c r="D44" s="89" t="s">
        <v>105</v>
      </c>
      <c r="E44" s="114" t="e">
        <f>AVERAGE(payesh!E144:CZ144)</f>
        <v>#DIV/0!</v>
      </c>
    </row>
    <row r="45" spans="2:14" x14ac:dyDescent="0.25">
      <c r="B45" s="572"/>
      <c r="C45" s="579" t="s">
        <v>199</v>
      </c>
      <c r="D45" s="91" t="s">
        <v>200</v>
      </c>
      <c r="E45" s="116">
        <f>E39+E32+E25</f>
        <v>12699500</v>
      </c>
    </row>
    <row r="46" spans="2:14" ht="19.5" thickBot="1" x14ac:dyDescent="0.3">
      <c r="B46" s="573"/>
      <c r="C46" s="580"/>
      <c r="D46" s="92" t="s">
        <v>105</v>
      </c>
      <c r="E46" s="114" t="e">
        <f>AVERAGE(E44:E44,E37,E30)</f>
        <v>#DIV/0!</v>
      </c>
    </row>
    <row r="47" spans="2:14" ht="18.75" customHeight="1" x14ac:dyDescent="0.25">
      <c r="B47" s="538" t="s">
        <v>201</v>
      </c>
      <c r="C47" s="539"/>
      <c r="D47" s="93" t="s">
        <v>202</v>
      </c>
      <c r="E47" s="117">
        <f>COUNTIF(payesh!E8:CZ8,"غیرفعال")</f>
        <v>0</v>
      </c>
    </row>
    <row r="48" spans="2:14" x14ac:dyDescent="0.25">
      <c r="B48" s="540"/>
      <c r="C48" s="541"/>
      <c r="D48" s="94" t="s">
        <v>203</v>
      </c>
      <c r="E48" s="118">
        <f>SUMIF(payesh!E8:CZ8,"غیرفعال",payesh!E22:CZ22)</f>
        <v>0</v>
      </c>
    </row>
    <row r="49" spans="2:5" x14ac:dyDescent="0.25">
      <c r="B49" s="540"/>
      <c r="C49" s="541"/>
      <c r="D49" s="94" t="s">
        <v>204</v>
      </c>
      <c r="E49" s="118">
        <f>SUMIF(payesh!E8:CZ8,"غیرفعال",payesh!E62:CZ62)/1000</f>
        <v>0</v>
      </c>
    </row>
    <row r="50" spans="2:5" x14ac:dyDescent="0.25">
      <c r="B50" s="540"/>
      <c r="C50" s="541"/>
      <c r="D50" s="94" t="s">
        <v>205</v>
      </c>
      <c r="E50" s="118">
        <f>SUMIF(payesh!E8:CZ8,"غیرفعال",payesh!E68:CZ68)</f>
        <v>0</v>
      </c>
    </row>
    <row r="51" spans="2:5" x14ac:dyDescent="0.25">
      <c r="B51" s="540"/>
      <c r="C51" s="541"/>
      <c r="D51" s="94" t="s">
        <v>206</v>
      </c>
      <c r="E51" s="118">
        <f>SUMIF(payesh!E8:CZ8,"غیرفعال",payesh!E67:CZ67)/1000</f>
        <v>0</v>
      </c>
    </row>
    <row r="52" spans="2:5" x14ac:dyDescent="0.25">
      <c r="B52" s="540"/>
      <c r="C52" s="541"/>
      <c r="D52" s="94" t="s">
        <v>207</v>
      </c>
      <c r="E52" s="118">
        <f>SUMIF(payesh!E8:CZ8,"غیرفعال",payesh!E82:CZ82)/1000</f>
        <v>0</v>
      </c>
    </row>
    <row r="53" spans="2:5" ht="19.5" thickBot="1" x14ac:dyDescent="0.3">
      <c r="B53" s="542"/>
      <c r="C53" s="543"/>
      <c r="D53" s="95" t="s">
        <v>105</v>
      </c>
      <c r="E53" s="119" t="e">
        <f>AVERAGEIF(payesh!E8:CZ8,"غیرفعال",payesh!E136:CZ136)</f>
        <v>#DIV/0!</v>
      </c>
    </row>
    <row r="54" spans="2:5" x14ac:dyDescent="0.25">
      <c r="B54" s="544" t="s">
        <v>208</v>
      </c>
      <c r="C54" s="545"/>
      <c r="D54" s="96" t="s">
        <v>209</v>
      </c>
      <c r="E54" s="120"/>
    </row>
    <row r="55" spans="2:5" x14ac:dyDescent="0.25">
      <c r="B55" s="546"/>
      <c r="C55" s="547"/>
      <c r="D55" s="97" t="s">
        <v>210</v>
      </c>
      <c r="E55" s="121"/>
    </row>
    <row r="56" spans="2:5" x14ac:dyDescent="0.25">
      <c r="B56" s="546"/>
      <c r="C56" s="547"/>
      <c r="D56" s="97" t="s">
        <v>211</v>
      </c>
      <c r="E56" s="121"/>
    </row>
    <row r="57" spans="2:5" x14ac:dyDescent="0.25">
      <c r="B57" s="546"/>
      <c r="C57" s="547"/>
      <c r="D57" s="98" t="s">
        <v>212</v>
      </c>
      <c r="E57" s="121"/>
    </row>
    <row r="58" spans="2:5" x14ac:dyDescent="0.25">
      <c r="B58" s="546"/>
      <c r="C58" s="547"/>
      <c r="D58" s="98" t="s">
        <v>213</v>
      </c>
      <c r="E58" s="121"/>
    </row>
    <row r="59" spans="2:5" x14ac:dyDescent="0.25">
      <c r="B59" s="546"/>
      <c r="C59" s="547"/>
      <c r="D59" s="98" t="s">
        <v>214</v>
      </c>
      <c r="E59" s="121"/>
    </row>
    <row r="60" spans="2:5" x14ac:dyDescent="0.25">
      <c r="B60" s="546"/>
      <c r="C60" s="547"/>
      <c r="D60" s="97" t="s">
        <v>215</v>
      </c>
      <c r="E60" s="121"/>
    </row>
    <row r="61" spans="2:5" x14ac:dyDescent="0.25">
      <c r="B61" s="546"/>
      <c r="C61" s="547"/>
      <c r="D61" s="97" t="s">
        <v>216</v>
      </c>
      <c r="E61" s="121"/>
    </row>
    <row r="62" spans="2:5" x14ac:dyDescent="0.25">
      <c r="B62" s="546"/>
      <c r="C62" s="547"/>
      <c r="D62" s="97" t="s">
        <v>217</v>
      </c>
      <c r="E62" s="121"/>
    </row>
    <row r="63" spans="2:5" ht="19.5" thickBot="1" x14ac:dyDescent="0.3">
      <c r="B63" s="548"/>
      <c r="C63" s="549"/>
      <c r="D63" s="99" t="s">
        <v>218</v>
      </c>
      <c r="E63" s="122"/>
    </row>
  </sheetData>
  <sheetProtection algorithmName="SHA-512" hashValue="Z4QMFDpLVAdQk41meFNrEVbmFVboHkQ0MkpS9XzDooNGxZ1biQm8+lSpOUB7H+zQ9mMdJ6srHe2A1Dr//B97IA==" saltValue="a64q8NpbgL6NYOKZeYsRQ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4"/>
  <sheetViews>
    <sheetView rightToLeft="1" tabSelected="1" workbookViewId="0">
      <selection sqref="A1:XFD1048576"/>
    </sheetView>
  </sheetViews>
  <sheetFormatPr defaultRowHeight="17.25" x14ac:dyDescent="0.25"/>
  <cols>
    <col min="1" max="1" width="2.42578125" style="60" customWidth="1"/>
    <col min="2" max="2" width="11.85546875" style="60" customWidth="1"/>
    <col min="3" max="3" width="13" style="60" customWidth="1"/>
    <col min="4" max="5" width="9.140625" style="60"/>
    <col min="6" max="6" width="18.7109375" style="60" customWidth="1"/>
    <col min="7" max="9" width="9.140625" style="60"/>
    <col min="10" max="10" width="17.85546875" style="60" customWidth="1"/>
    <col min="11" max="11" width="13.85546875" style="60" customWidth="1"/>
    <col min="12" max="14" width="9.140625" style="60"/>
    <col min="15" max="15" width="15.140625" style="60" customWidth="1"/>
    <col min="16" max="16" width="14" style="60" customWidth="1"/>
    <col min="17" max="17" width="18.42578125" style="60" customWidth="1"/>
    <col min="18" max="19" width="15.5703125" style="60" customWidth="1"/>
    <col min="20" max="20" width="14" style="60" customWidth="1"/>
    <col min="21" max="16384" width="9.140625" style="60"/>
  </cols>
  <sheetData>
    <row r="2" spans="2:20" ht="18" thickBot="1" x14ac:dyDescent="0.3"/>
    <row r="3" spans="2:20" ht="19.5" thickBot="1" x14ac:dyDescent="0.3">
      <c r="B3" s="381" t="s">
        <v>71</v>
      </c>
      <c r="C3" s="382" t="s">
        <v>33</v>
      </c>
      <c r="D3" s="383" t="s">
        <v>202</v>
      </c>
      <c r="F3" s="136" t="s">
        <v>89</v>
      </c>
      <c r="G3" s="137" t="s">
        <v>202</v>
      </c>
    </row>
    <row r="4" spans="2:20" ht="18.75" thickBot="1" x14ac:dyDescent="0.3">
      <c r="B4" s="143">
        <v>1</v>
      </c>
      <c r="C4" s="144" t="s">
        <v>439</v>
      </c>
      <c r="D4" s="134">
        <f>COUNTIF(payesh!$E$5:$CZ$5,"سنگین آباد")</f>
        <v>8</v>
      </c>
      <c r="F4" s="138" t="s">
        <v>236</v>
      </c>
      <c r="G4" s="139">
        <f>COUNTIF($D$4:$D$53,"1")</f>
        <v>14</v>
      </c>
      <c r="I4" s="388" t="s">
        <v>71</v>
      </c>
      <c r="J4" s="389" t="s">
        <v>10</v>
      </c>
      <c r="K4" s="390" t="s">
        <v>425</v>
      </c>
      <c r="L4" s="391" t="s">
        <v>426</v>
      </c>
      <c r="N4" s="388" t="s">
        <v>71</v>
      </c>
      <c r="O4" s="389" t="s">
        <v>219</v>
      </c>
      <c r="P4" s="389" t="s">
        <v>425</v>
      </c>
      <c r="Q4" s="391" t="s">
        <v>202</v>
      </c>
    </row>
    <row r="5" spans="2:20" ht="18" x14ac:dyDescent="0.25">
      <c r="B5" s="135">
        <v>2</v>
      </c>
      <c r="C5" s="142" t="s">
        <v>440</v>
      </c>
      <c r="D5" s="133">
        <f>COUNTIF(payesh!$E$5:$CZ$5,"گنجی")</f>
        <v>4</v>
      </c>
      <c r="F5" s="125" t="s">
        <v>237</v>
      </c>
      <c r="G5" s="140">
        <f>COUNTIF($D$4:$D$53,"2")</f>
        <v>15</v>
      </c>
      <c r="I5" s="392">
        <v>1</v>
      </c>
      <c r="J5" s="393" t="s">
        <v>567</v>
      </c>
      <c r="K5" s="461">
        <v>9361435574</v>
      </c>
      <c r="L5" s="139">
        <f>COUNTIF(payesh!$E$13:$CZ$13,"مینو عزیزی")</f>
        <v>26</v>
      </c>
      <c r="N5" s="392">
        <v>1</v>
      </c>
      <c r="O5" s="393" t="s">
        <v>565</v>
      </c>
      <c r="P5" s="461">
        <v>9396880383</v>
      </c>
      <c r="Q5" s="139">
        <f>COUNTIF(payesh!$E$11:$CZ$11,"پری ورمقانی")</f>
        <v>91</v>
      </c>
    </row>
    <row r="6" spans="2:20" ht="18" x14ac:dyDescent="0.25">
      <c r="B6" s="135">
        <v>3</v>
      </c>
      <c r="C6" s="142" t="s">
        <v>441</v>
      </c>
      <c r="D6" s="133">
        <f>COUNTIF(payesh!$E$5:$CZ$5,"کامشگران")</f>
        <v>5</v>
      </c>
      <c r="F6" s="125" t="s">
        <v>238</v>
      </c>
      <c r="G6" s="140">
        <f>COUNTIF($D$4:$D$53,"3")</f>
        <v>2</v>
      </c>
      <c r="I6" s="394">
        <v>2</v>
      </c>
      <c r="J6" s="395" t="s">
        <v>569</v>
      </c>
      <c r="K6" s="462">
        <v>9307995493</v>
      </c>
      <c r="L6" s="140">
        <f>COUNTIF(payesh!$E$13:$CZ$13,"نسیبه خالدیان")</f>
        <v>21</v>
      </c>
      <c r="N6" s="394">
        <v>2</v>
      </c>
      <c r="O6" s="395"/>
      <c r="P6" s="462"/>
      <c r="Q6" s="140">
        <f>COUNTIF(payesh!$E$11:$CZ$11,"نام")</f>
        <v>0</v>
      </c>
    </row>
    <row r="7" spans="2:20" ht="18" x14ac:dyDescent="0.25">
      <c r="B7" s="135">
        <v>4</v>
      </c>
      <c r="C7" s="142" t="s">
        <v>442</v>
      </c>
      <c r="D7" s="133">
        <f>COUNTIF(payesh!$E$5:$CZ$5,"قاملو")</f>
        <v>4</v>
      </c>
      <c r="F7" s="125" t="s">
        <v>239</v>
      </c>
      <c r="G7" s="140">
        <f>COUNTIF($D$4:$D$53,"4")</f>
        <v>3</v>
      </c>
      <c r="I7" s="394">
        <v>3</v>
      </c>
      <c r="J7" s="395" t="s">
        <v>566</v>
      </c>
      <c r="K7" s="462">
        <v>9188720461</v>
      </c>
      <c r="L7" s="140">
        <f>COUNTIF(payesh!$E$13:$CZ$13,"سهیلا رحیمی")</f>
        <v>17</v>
      </c>
      <c r="N7" s="394">
        <v>3</v>
      </c>
      <c r="O7" s="395"/>
      <c r="P7" s="462"/>
      <c r="Q7" s="140">
        <f>COUNTIF(payesh!$E$11:$CZ$11,"نام")</f>
        <v>0</v>
      </c>
    </row>
    <row r="8" spans="2:20" ht="18" x14ac:dyDescent="0.25">
      <c r="B8" s="135">
        <v>5</v>
      </c>
      <c r="C8" s="142" t="s">
        <v>443</v>
      </c>
      <c r="D8" s="133">
        <f>COUNTIF(payesh!$E$5:$CZ$5,"آونگان")</f>
        <v>4</v>
      </c>
      <c r="F8" s="125" t="s">
        <v>240</v>
      </c>
      <c r="G8" s="140">
        <f>COUNTIF($D$4:$D$53,"5")</f>
        <v>2</v>
      </c>
      <c r="I8" s="394">
        <v>4</v>
      </c>
      <c r="J8" s="395" t="s">
        <v>568</v>
      </c>
      <c r="K8" s="462">
        <v>9184278362</v>
      </c>
      <c r="L8" s="140">
        <f>COUNTIF(payesh!$E$13:$CZ$13,"زهره سنگین ابادی")</f>
        <v>25</v>
      </c>
      <c r="N8" s="394">
        <v>4</v>
      </c>
      <c r="O8" s="395"/>
      <c r="P8" s="462"/>
      <c r="Q8" s="140">
        <f>COUNTIF(payesh!$E$11:$CZ$11,"نام")</f>
        <v>0</v>
      </c>
    </row>
    <row r="9" spans="2:20" ht="18.75" thickBot="1" x14ac:dyDescent="0.3">
      <c r="B9" s="135">
        <v>6</v>
      </c>
      <c r="C9" s="142" t="s">
        <v>444</v>
      </c>
      <c r="D9" s="133">
        <f>COUNTIF(payesh!$E$5:$CZ$5,"شیخ تقه")</f>
        <v>2</v>
      </c>
      <c r="F9" s="125" t="s">
        <v>241</v>
      </c>
      <c r="G9" s="140">
        <f>COUNTIF($D$4:$D$53,"6")</f>
        <v>0</v>
      </c>
      <c r="I9" s="394">
        <v>5</v>
      </c>
      <c r="J9" s="395" t="s">
        <v>570</v>
      </c>
      <c r="K9" s="462">
        <v>9366081115</v>
      </c>
      <c r="L9" s="140">
        <f>COUNTIF(payesh!$E$13:$CZ$13,"سحر فرهادی")</f>
        <v>2</v>
      </c>
      <c r="N9" s="396">
        <v>5</v>
      </c>
      <c r="O9" s="397"/>
      <c r="P9" s="463"/>
      <c r="Q9" s="141">
        <f>COUNTIF(payesh!$E$11:$CZ$11,"نام")</f>
        <v>0</v>
      </c>
    </row>
    <row r="10" spans="2:20" ht="18.75" thickBot="1" x14ac:dyDescent="0.3">
      <c r="B10" s="135">
        <v>7</v>
      </c>
      <c r="C10" s="142" t="s">
        <v>445</v>
      </c>
      <c r="D10" s="133">
        <f>COUNTIF(payesh!$E$5:$CZ$5,"کمال آباد")</f>
        <v>1</v>
      </c>
      <c r="F10" s="125" t="s">
        <v>242</v>
      </c>
      <c r="G10" s="140">
        <f>COUNTIF($D$4:$D$53,"7")</f>
        <v>0</v>
      </c>
      <c r="I10" s="394">
        <v>6</v>
      </c>
      <c r="J10" s="395"/>
      <c r="K10" s="462"/>
      <c r="L10" s="140">
        <f>COUNTIF(payesh!$E$13:$CZ$13,"نام")</f>
        <v>0</v>
      </c>
      <c r="N10" s="581" t="s">
        <v>106</v>
      </c>
      <c r="O10" s="582"/>
      <c r="P10" s="582"/>
      <c r="Q10" s="399">
        <f>SUM(Q5:Q9)</f>
        <v>91</v>
      </c>
    </row>
    <row r="11" spans="2:20" ht="18" x14ac:dyDescent="0.25">
      <c r="B11" s="135">
        <v>8</v>
      </c>
      <c r="C11" s="142" t="s">
        <v>446</v>
      </c>
      <c r="D11" s="133">
        <f>COUNTIF(payesh!$E$5:$CZ$5,"چمقلو")</f>
        <v>3</v>
      </c>
      <c r="F11" s="125" t="s">
        <v>243</v>
      </c>
      <c r="G11" s="140">
        <f>COUNTIF($D$4:$D$53,"8")</f>
        <v>1</v>
      </c>
      <c r="I11" s="394">
        <v>7</v>
      </c>
      <c r="J11" s="395"/>
      <c r="K11" s="462"/>
      <c r="L11" s="140">
        <f>COUNTIF(payesh!$E$13:$CZ$13,"نام")</f>
        <v>0</v>
      </c>
    </row>
    <row r="12" spans="2:20" ht="18.75" thickBot="1" x14ac:dyDescent="0.3">
      <c r="B12" s="135">
        <v>9</v>
      </c>
      <c r="C12" s="142" t="s">
        <v>447</v>
      </c>
      <c r="D12" s="133">
        <f>COUNTIF(payesh!$E$5:$CZ$5,"یالغوز آغاج")</f>
        <v>11</v>
      </c>
      <c r="F12" s="125" t="s">
        <v>244</v>
      </c>
      <c r="G12" s="140">
        <f>COUNTIF($D$4:$D$53,"9")</f>
        <v>0</v>
      </c>
      <c r="I12" s="394">
        <v>8</v>
      </c>
      <c r="J12" s="395"/>
      <c r="K12" s="462"/>
      <c r="L12" s="140">
        <f>COUNTIF(payesh!$E$13:$CZ$13,"نام")</f>
        <v>0</v>
      </c>
    </row>
    <row r="13" spans="2:20" ht="18" x14ac:dyDescent="0.25">
      <c r="B13" s="135">
        <v>10</v>
      </c>
      <c r="C13" s="142" t="s">
        <v>448</v>
      </c>
      <c r="D13" s="133">
        <f>COUNTIF(payesh!$E$5:$CZ$5,"کانی چای")</f>
        <v>1</v>
      </c>
      <c r="F13" s="125" t="s">
        <v>245</v>
      </c>
      <c r="G13" s="140">
        <f>COUNTIF($D$4:$D$53,"10")</f>
        <v>0</v>
      </c>
      <c r="I13" s="394">
        <v>9</v>
      </c>
      <c r="J13" s="395"/>
      <c r="K13" s="462"/>
      <c r="L13" s="140">
        <f>COUNTIF(payesh!$E$13:$CZ$13,"نام")</f>
        <v>0</v>
      </c>
      <c r="N13" s="658" t="s">
        <v>71</v>
      </c>
      <c r="O13" s="659" t="s">
        <v>951</v>
      </c>
      <c r="P13" s="660" t="s">
        <v>202</v>
      </c>
      <c r="Q13" s="393" t="s">
        <v>952</v>
      </c>
      <c r="R13" s="661" t="s">
        <v>953</v>
      </c>
      <c r="S13" s="393" t="s">
        <v>954</v>
      </c>
      <c r="T13" s="662" t="s">
        <v>955</v>
      </c>
    </row>
    <row r="14" spans="2:20" ht="18" x14ac:dyDescent="0.25">
      <c r="B14" s="135">
        <v>11</v>
      </c>
      <c r="C14" s="142" t="s">
        <v>449</v>
      </c>
      <c r="D14" s="133">
        <f>COUNTIF(payesh!$E$5:$CZ$5,"قصلان")</f>
        <v>2</v>
      </c>
      <c r="F14" s="125" t="s">
        <v>246</v>
      </c>
      <c r="G14" s="140">
        <f>COUNTIF($D$4:$D$53,"11")</f>
        <v>1</v>
      </c>
      <c r="I14" s="394">
        <v>10</v>
      </c>
      <c r="J14" s="395"/>
      <c r="K14" s="462"/>
      <c r="L14" s="140">
        <f>COUNTIF(payesh!$E$13:$CZ$13,"نام")</f>
        <v>0</v>
      </c>
      <c r="N14" s="394">
        <v>1</v>
      </c>
      <c r="O14" s="395" t="s">
        <v>440</v>
      </c>
      <c r="P14" s="657">
        <f>COUNTIF(payesh!$E$80:$CZ$80,"گنجی")</f>
        <v>41</v>
      </c>
      <c r="Q14" s="173">
        <f>COUNTIFS(payesh!$E$80:$CZ$80,"*گنجی*",payesh!$E$84:$CZ$84,"&lt;100")</f>
        <v>28</v>
      </c>
      <c r="R14" s="472">
        <f>COUNTIFS(payesh!$E$80:$CZ$80,"*گنجی*",payesh!$E$86:$CZ$86,"&gt;100")</f>
        <v>28</v>
      </c>
      <c r="S14" s="395">
        <f>P14-R14</f>
        <v>13</v>
      </c>
      <c r="T14" s="473">
        <f>SUMIF(payesh!$E$80:$CZ$80,"*گنجی*",payesh!$E$86:$CZ$86)</f>
        <v>5905000000</v>
      </c>
    </row>
    <row r="15" spans="2:20" ht="18" x14ac:dyDescent="0.25">
      <c r="B15" s="135">
        <v>12</v>
      </c>
      <c r="C15" s="142" t="s">
        <v>450</v>
      </c>
      <c r="D15" s="133">
        <f>COUNTIF(payesh!$E$5:$CZ$5,"شوراب حاجی")</f>
        <v>2</v>
      </c>
      <c r="F15" s="125" t="s">
        <v>247</v>
      </c>
      <c r="G15" s="140">
        <f>COUNTIF($D$4:$D$53,"12")</f>
        <v>0</v>
      </c>
      <c r="I15" s="394">
        <v>11</v>
      </c>
      <c r="J15" s="395"/>
      <c r="K15" s="462"/>
      <c r="L15" s="140">
        <f>COUNTIF(payesh!$E$13:$CZ$13,"نام")</f>
        <v>0</v>
      </c>
      <c r="N15" s="394">
        <v>2</v>
      </c>
      <c r="O15" s="395" t="s">
        <v>924</v>
      </c>
      <c r="P15" s="657">
        <f>COUNTIF(payesh!$E$80:$CZ$80,"مرکزی")</f>
        <v>34</v>
      </c>
      <c r="Q15" s="173">
        <f>COUNTIFS(payesh!$E$80:$CZ$80,"*مرکزی*",payesh!$E$84:$CZ$84,"&lt;100")</f>
        <v>17</v>
      </c>
      <c r="R15" s="472">
        <f>COUNTIFS(payesh!$E$80:$CZ$80,"*مرکزی*",payesh!$E$86:$CZ$86,"&gt;100")</f>
        <v>17</v>
      </c>
      <c r="S15" s="395">
        <f t="shared" ref="S15:S18" si="0">P15-R15</f>
        <v>17</v>
      </c>
      <c r="T15" s="473">
        <f>SUMIF(payesh!$E$80:$CZ$80,"*مرکزی*",payesh!$E$86:$CZ$86)</f>
        <v>3700000000</v>
      </c>
    </row>
    <row r="16" spans="2:20" ht="18" x14ac:dyDescent="0.25">
      <c r="B16" s="135">
        <v>13</v>
      </c>
      <c r="C16" s="142" t="s">
        <v>451</v>
      </c>
      <c r="D16" s="133">
        <f>COUNTIF(payesh!$E$5:$CZ$5,"شوراب خان")</f>
        <v>2</v>
      </c>
      <c r="F16" s="125" t="s">
        <v>248</v>
      </c>
      <c r="G16" s="140">
        <f>COUNTIF($D$4:$D$53,"13")</f>
        <v>0</v>
      </c>
      <c r="I16" s="394">
        <v>12</v>
      </c>
      <c r="J16" s="395"/>
      <c r="K16" s="462"/>
      <c r="L16" s="140">
        <f>COUNTIF(payesh!$E$13:$CZ$13,"نام")</f>
        <v>0</v>
      </c>
      <c r="N16" s="394">
        <v>3</v>
      </c>
      <c r="O16" s="395" t="s">
        <v>923</v>
      </c>
      <c r="P16" s="657">
        <f>COUNTIF(payesh!$E$80:$CZ$80,"سریش آباد")</f>
        <v>14</v>
      </c>
      <c r="Q16" s="173">
        <f>COUNTIFS(payesh!$E$80:$CZ$80,"*سریش آباد*",payesh!$E$84:$CZ$84,"&lt;100")</f>
        <v>9</v>
      </c>
      <c r="R16" s="472">
        <f>COUNTIFS(payesh!$E$80:$CZ$80,"*سریش آباد*",payesh!$E$86:$CZ$86,"&gt;100")</f>
        <v>9</v>
      </c>
      <c r="S16" s="395">
        <f t="shared" si="0"/>
        <v>5</v>
      </c>
      <c r="T16" s="473">
        <f>SUMIF(payesh!$E$80:$CZ$80,"*سریش آباد*",payesh!$E$86:$CZ$86)</f>
        <v>2194500000</v>
      </c>
    </row>
    <row r="17" spans="2:20" ht="18" x14ac:dyDescent="0.25">
      <c r="B17" s="135">
        <v>14</v>
      </c>
      <c r="C17" s="142" t="s">
        <v>452</v>
      </c>
      <c r="D17" s="133">
        <f>COUNTIF(payesh!$E$5:$CZ$5,"سیلاب")</f>
        <v>2</v>
      </c>
      <c r="F17" s="125" t="s">
        <v>249</v>
      </c>
      <c r="G17" s="140">
        <f>COUNTIF($D$4:$D$53,"14")</f>
        <v>0</v>
      </c>
      <c r="I17" s="394">
        <v>13</v>
      </c>
      <c r="J17" s="395"/>
      <c r="K17" s="462"/>
      <c r="L17" s="140">
        <f>COUNTIF(payesh!$E$13:$CZ$13,"نام")</f>
        <v>0</v>
      </c>
      <c r="N17" s="394">
        <v>4</v>
      </c>
      <c r="O17" s="395" t="s">
        <v>925</v>
      </c>
      <c r="P17" s="657">
        <f>COUNTIF(payesh!$E$80:$CZ$80,"دزج")</f>
        <v>2</v>
      </c>
      <c r="Q17" s="173">
        <f>COUNTIFS(payesh!$E$80:$CZ$80,"*دزج*",payesh!$E$84:$CZ$84,"&lt;100")</f>
        <v>0</v>
      </c>
      <c r="R17" s="472">
        <f>COUNTIFS(payesh!$E$80:$CZ$80,"*دزج*",payesh!$E$86:$CZ$86,"&gt;100")</f>
        <v>0</v>
      </c>
      <c r="S17" s="173">
        <f>P17-R17</f>
        <v>2</v>
      </c>
      <c r="T17" s="473">
        <f>SUMIF(payesh!$E$80:$CZ$80,"*دزج*",payesh!$E$86:$CZ$86)</f>
        <v>0</v>
      </c>
    </row>
    <row r="18" spans="2:20" ht="18" x14ac:dyDescent="0.25">
      <c r="B18" s="135">
        <v>15</v>
      </c>
      <c r="C18" s="142" t="s">
        <v>453</v>
      </c>
      <c r="D18" s="133">
        <f>COUNTIF(payesh!$E$5:$CZ$5,"زیویه")</f>
        <v>2</v>
      </c>
      <c r="F18" s="125" t="s">
        <v>250</v>
      </c>
      <c r="G18" s="140">
        <f>COUNTIF($D$4:$D$53,"15")</f>
        <v>0</v>
      </c>
      <c r="I18" s="394">
        <v>14</v>
      </c>
      <c r="J18" s="395"/>
      <c r="K18" s="462"/>
      <c r="L18" s="140">
        <f>COUNTIF(payesh!$E$13:$CZ$13,"نام")</f>
        <v>0</v>
      </c>
      <c r="N18" s="394">
        <v>5</v>
      </c>
      <c r="O18" s="395"/>
      <c r="P18" s="657">
        <f>COUNTIF(payesh!$E$80:$CZ$80,"نام")</f>
        <v>0</v>
      </c>
      <c r="Q18" s="173">
        <f>COUNTIFS(payesh!$E$80:$CZ$80,"*نام*",payesh!$E$84:$CZ$84,"&lt;100")</f>
        <v>0</v>
      </c>
      <c r="R18" s="472">
        <f>COUNTIFS(payesh!$E$80:$CZ$80,"*نام*",payesh!$E$86:$CZ$86,"&gt;100")</f>
        <v>0</v>
      </c>
      <c r="S18" s="395">
        <f t="shared" si="0"/>
        <v>0</v>
      </c>
      <c r="T18" s="473">
        <f>SUMIF(payesh!$E$80:$CZ$80,"*نام*",payesh!$E$86:$CZ$86)</f>
        <v>0</v>
      </c>
    </row>
    <row r="19" spans="2:20" ht="18.75" thickBot="1" x14ac:dyDescent="0.3">
      <c r="B19" s="135">
        <v>16</v>
      </c>
      <c r="C19" s="142" t="s">
        <v>927</v>
      </c>
      <c r="D19" s="133">
        <f>COUNTIF(payesh!$E$5:$CZ$5,"آجی چای")</f>
        <v>1</v>
      </c>
      <c r="F19" s="125" t="s">
        <v>251</v>
      </c>
      <c r="G19" s="140">
        <f>COUNTIF($D$4:$D$53,"16")</f>
        <v>0</v>
      </c>
      <c r="I19" s="396">
        <v>15</v>
      </c>
      <c r="J19" s="397"/>
      <c r="K19" s="463"/>
      <c r="L19" s="141">
        <f>COUNTIF(payesh!$E$13:$CZ$13,"نام")</f>
        <v>0</v>
      </c>
      <c r="N19" s="665" t="s">
        <v>106</v>
      </c>
      <c r="O19" s="666"/>
      <c r="P19" s="667">
        <f>SUM(P14:P18)</f>
        <v>91</v>
      </c>
      <c r="Q19" s="668">
        <f>SUM(Q14:Q18)</f>
        <v>54</v>
      </c>
      <c r="R19" s="669">
        <f t="shared" ref="R19:S19" si="1">SUM(R14:R18)</f>
        <v>54</v>
      </c>
      <c r="S19" s="175">
        <f t="shared" si="1"/>
        <v>37</v>
      </c>
      <c r="T19" s="475">
        <f>SUM(T14:T18)</f>
        <v>11799500000</v>
      </c>
    </row>
    <row r="20" spans="2:20" ht="19.5" thickBot="1" x14ac:dyDescent="0.3">
      <c r="B20" s="135">
        <v>17</v>
      </c>
      <c r="C20" s="142" t="s">
        <v>454</v>
      </c>
      <c r="D20" s="133">
        <f>COUNTIF(payesh!$E$5:$CZ$5,"سرتیپ آباد")</f>
        <v>1</v>
      </c>
      <c r="F20" s="125" t="s">
        <v>252</v>
      </c>
      <c r="G20" s="140">
        <f>COUNTIF($D$4:$D$53,"17")</f>
        <v>0</v>
      </c>
      <c r="I20" s="583" t="s">
        <v>106</v>
      </c>
      <c r="J20" s="584"/>
      <c r="K20" s="585"/>
      <c r="L20" s="398">
        <f>SUM(L5:L19)</f>
        <v>91</v>
      </c>
      <c r="N20" s="658" t="s">
        <v>71</v>
      </c>
      <c r="O20" s="659" t="s">
        <v>951</v>
      </c>
      <c r="P20" s="393" t="s">
        <v>952</v>
      </c>
      <c r="Q20" s="661" t="s">
        <v>956</v>
      </c>
      <c r="R20" s="662" t="s">
        <v>955</v>
      </c>
    </row>
    <row r="21" spans="2:20" ht="18" x14ac:dyDescent="0.25">
      <c r="B21" s="135">
        <v>18</v>
      </c>
      <c r="C21" s="142" t="s">
        <v>455</v>
      </c>
      <c r="D21" s="133">
        <f>COUNTIF(payesh!$E$5:$CZ$5,"مسعود آباد")</f>
        <v>2</v>
      </c>
      <c r="F21" s="125" t="s">
        <v>253</v>
      </c>
      <c r="G21" s="140">
        <f>COUNTIF($D$4:$D$53,"18")</f>
        <v>0</v>
      </c>
      <c r="N21" s="394">
        <v>1</v>
      </c>
      <c r="O21" s="395" t="s">
        <v>440</v>
      </c>
      <c r="P21" s="173">
        <f>COUNTIFS(payesh!$E$80:$CZ$80,"*گنجی*",payesh!$E$97:$CZ$97,"&lt;100")</f>
        <v>2</v>
      </c>
      <c r="Q21" s="472">
        <f>COUNTIFS(payesh!$E$80:$CZ$80,"*گنجی*",payesh!$E$99:$CZ$99,"&gt;100")</f>
        <v>2</v>
      </c>
      <c r="R21" s="473">
        <f>SUMIF(payesh!$E$80:$CZ$80,"*گنجی*",payesh!$E$99:$CZ$99)</f>
        <v>900000000</v>
      </c>
    </row>
    <row r="22" spans="2:20" ht="18" x14ac:dyDescent="0.25">
      <c r="B22" s="135">
        <v>19</v>
      </c>
      <c r="C22" s="142" t="s">
        <v>456</v>
      </c>
      <c r="D22" s="133">
        <f>COUNTIF(payesh!$E$5:$CZ$5,"علی آباد")</f>
        <v>2</v>
      </c>
      <c r="F22" s="125" t="s">
        <v>254</v>
      </c>
      <c r="G22" s="140">
        <f>COUNTIF($D$4:$D$53,"19")</f>
        <v>0</v>
      </c>
      <c r="N22" s="394">
        <v>2</v>
      </c>
      <c r="O22" s="395" t="s">
        <v>924</v>
      </c>
      <c r="P22" s="173">
        <f>COUNTIFS(payesh!$E$80:$CZ$80,"*مرکزی*",payesh!$E$97:$CZ$97,"&lt;100")</f>
        <v>0</v>
      </c>
      <c r="Q22" s="472">
        <f>COUNTIFS(payesh!$E$80:$CZ$80,"*مرکزی*",payesh!$E$99:$CZ$99,"&gt;100")</f>
        <v>0</v>
      </c>
      <c r="R22" s="473">
        <f>SUMIF(payesh!$E$80:$CZ$80,"*مرکزی*",payesh!$E$99:$CZ$99)</f>
        <v>0</v>
      </c>
      <c r="T22" s="145"/>
    </row>
    <row r="23" spans="2:20" ht="18.75" thickBot="1" x14ac:dyDescent="0.3">
      <c r="B23" s="135">
        <v>20</v>
      </c>
      <c r="C23" s="142" t="s">
        <v>457</v>
      </c>
      <c r="D23" s="133">
        <f>COUNTIF(payesh!$E$5:$CZ$5,"مظفرآباد")</f>
        <v>2</v>
      </c>
      <c r="F23" s="126" t="s">
        <v>255</v>
      </c>
      <c r="G23" s="141">
        <f>COUNTIF($D$4:$D$53,"20")</f>
        <v>0</v>
      </c>
      <c r="N23" s="394">
        <v>3</v>
      </c>
      <c r="O23" s="395" t="s">
        <v>923</v>
      </c>
      <c r="P23" s="173">
        <f>COUNTIFS(payesh!$E$80:$CZ$80,"*سریش آباد*",payesh!$E$97:$CZ$97,"&lt;100")</f>
        <v>0</v>
      </c>
      <c r="Q23" s="472">
        <f>COUNTIFS(payesh!$E$80:$CZ$80,"*سریش آباد*",payesh!$E$99:$CZ$99,"&gt;100")</f>
        <v>0</v>
      </c>
      <c r="R23" s="473">
        <f>SUMIF(payesh!$E$80:$CZ$80,"*سریش آباد*",payesh!$E$99:$CZ$99)</f>
        <v>0</v>
      </c>
    </row>
    <row r="24" spans="2:20" ht="19.5" thickBot="1" x14ac:dyDescent="0.3">
      <c r="B24" s="135">
        <v>21</v>
      </c>
      <c r="C24" s="142" t="s">
        <v>458</v>
      </c>
      <c r="D24" s="133">
        <f>COUNTIF(payesh!$E$5:$CZ$5,"خریله")</f>
        <v>2</v>
      </c>
      <c r="F24" s="136" t="s">
        <v>106</v>
      </c>
      <c r="G24" s="137">
        <f>SUM(G4:G23)</f>
        <v>38</v>
      </c>
      <c r="N24" s="394">
        <v>4</v>
      </c>
      <c r="O24" s="395" t="s">
        <v>925</v>
      </c>
      <c r="P24" s="173">
        <f>COUNTIFS(payesh!$E$80:$CZ$80,"*دزج*",payesh!$E$97:$CZ$97,"&lt;100")</f>
        <v>0</v>
      </c>
      <c r="Q24" s="472">
        <f>COUNTIFS(payesh!$E$80:$CZ$80,"*دزج*",payesh!$E$99:$CZ$99,"&gt;100")</f>
        <v>0</v>
      </c>
      <c r="R24" s="473">
        <f>SUMIF(payesh!$E$80:$CZ$80,"*دزج*",payesh!$E$99:$CZ$99)</f>
        <v>0</v>
      </c>
    </row>
    <row r="25" spans="2:20" ht="18" x14ac:dyDescent="0.25">
      <c r="B25" s="135">
        <v>22</v>
      </c>
      <c r="C25" s="142" t="s">
        <v>459</v>
      </c>
      <c r="D25" s="133">
        <f>COUNTIF(payesh!$E$5:$CZ$5,"کنگره")</f>
        <v>3</v>
      </c>
      <c r="N25" s="394">
        <v>5</v>
      </c>
      <c r="O25" s="395"/>
      <c r="P25" s="173">
        <f>COUNTIFS(payesh!$E$80:$CZ$80,"*نام*",payesh!$E$97:$CZ$97,"&lt;100")</f>
        <v>0</v>
      </c>
      <c r="Q25" s="472">
        <f>COUNTIFS(payesh!$E$80:$CZ$80,"*نام*",payesh!$E$99:$CZ$99,"&gt;100")</f>
        <v>0</v>
      </c>
      <c r="R25" s="473">
        <f>SUMIF(payesh!$E$80:$CZ$80,"*نام*",payesh!$E$99:$CZ$99)</f>
        <v>0</v>
      </c>
    </row>
    <row r="26" spans="2:20" ht="18.75" thickBot="1" x14ac:dyDescent="0.3">
      <c r="B26" s="135">
        <v>23</v>
      </c>
      <c r="C26" s="142" t="s">
        <v>460</v>
      </c>
      <c r="D26" s="133">
        <f>COUNTIF(payesh!$E$5:$CZ$5,"شکوه آباد")</f>
        <v>2</v>
      </c>
      <c r="N26" s="663" t="s">
        <v>106</v>
      </c>
      <c r="O26" s="664"/>
      <c r="P26" s="175">
        <f>SUM(P21:P25)</f>
        <v>2</v>
      </c>
      <c r="Q26" s="474">
        <f t="shared" ref="Q26" si="2">SUM(Q21:Q25)</f>
        <v>2</v>
      </c>
      <c r="R26" s="475">
        <f>SUM(R21:R25)</f>
        <v>900000000</v>
      </c>
    </row>
    <row r="27" spans="2:20" ht="18" x14ac:dyDescent="0.25">
      <c r="B27" s="135">
        <v>24</v>
      </c>
      <c r="C27" s="142" t="s">
        <v>461</v>
      </c>
      <c r="D27" s="133">
        <f>COUNTIF(payesh!$E$5:$CZ$5,"کریم آباد")</f>
        <v>1</v>
      </c>
      <c r="N27" s="658" t="s">
        <v>71</v>
      </c>
      <c r="O27" s="659" t="s">
        <v>951</v>
      </c>
      <c r="P27" s="393" t="s">
        <v>952</v>
      </c>
      <c r="Q27" s="661" t="s">
        <v>957</v>
      </c>
      <c r="R27" s="662" t="s">
        <v>955</v>
      </c>
    </row>
    <row r="28" spans="2:20" ht="18" x14ac:dyDescent="0.25">
      <c r="B28" s="135">
        <v>25</v>
      </c>
      <c r="C28" s="142" t="s">
        <v>462</v>
      </c>
      <c r="D28" s="133">
        <f>COUNTIF(payesh!$E$5:$CZ$5,"ویهج")</f>
        <v>5</v>
      </c>
      <c r="N28" s="394">
        <v>1</v>
      </c>
      <c r="O28" s="395" t="s">
        <v>440</v>
      </c>
      <c r="P28" s="173">
        <f>COUNTIFS(payesh!$E$80:$CZ$80,"*گنجی*",payesh!$E$110:$CZ$110,"&lt;100")</f>
        <v>0</v>
      </c>
      <c r="Q28" s="472">
        <f>COUNTIFS(payesh!$E$80:$CZ$80,"*گنجی*",payesh!$E$112:$CZ$112,"&gt;100")</f>
        <v>0</v>
      </c>
      <c r="R28" s="473">
        <f>SUMIF(payesh!$E$80:$CZ$80,"*گنجی*",payesh!$E$112:$CZ$112)</f>
        <v>0</v>
      </c>
    </row>
    <row r="29" spans="2:20" ht="18" x14ac:dyDescent="0.25">
      <c r="B29" s="135">
        <v>26</v>
      </c>
      <c r="C29" s="142" t="s">
        <v>463</v>
      </c>
      <c r="D29" s="133">
        <f>COUNTIF(payesh!$E$5:$CZ$5,"تقی اباد")</f>
        <v>1</v>
      </c>
      <c r="N29" s="394">
        <v>2</v>
      </c>
      <c r="O29" s="395" t="s">
        <v>924</v>
      </c>
      <c r="P29" s="173">
        <f>COUNTIFS(payesh!$E$80:$CZ$80,"*مرکزی*",payesh!$E$110:$CZ$110,"&lt;100")</f>
        <v>0</v>
      </c>
      <c r="Q29" s="472">
        <f>COUNTIFS(payesh!$E$80:$CZ$80,"*مرکزیی*",payesh!$E$112:$CZ$112,"&gt;100")</f>
        <v>0</v>
      </c>
      <c r="R29" s="473">
        <f>SUMIF(payesh!$E$80:$CZ$80,"*مرکزی*",payesh!$E$112:$CZ$112)</f>
        <v>0</v>
      </c>
    </row>
    <row r="30" spans="2:20" ht="18" x14ac:dyDescent="0.25">
      <c r="B30" s="135">
        <v>27</v>
      </c>
      <c r="C30" s="142" t="s">
        <v>464</v>
      </c>
      <c r="D30" s="133">
        <f>COUNTIF(payesh!$E$5:$CZ$5,"نبی اباد")</f>
        <v>1</v>
      </c>
      <c r="N30" s="394">
        <v>3</v>
      </c>
      <c r="O30" s="395" t="s">
        <v>923</v>
      </c>
      <c r="P30" s="173">
        <f>COUNTIFS(payesh!$E$80:$CZ$80,"*سریش آباد*",payesh!$E$110:$CZ$110,"&lt;100")</f>
        <v>0</v>
      </c>
      <c r="Q30" s="472">
        <f>COUNTIFS(payesh!$E$80:$CZ$80,"*سریش آباد*",payesh!$E$112:$CZ$112,"&gt;100")</f>
        <v>0</v>
      </c>
      <c r="R30" s="473">
        <f>SUMIF(payesh!$E$80:$CZ$80,"*سریش آباد*",payesh!$E$112:$CZ$112)</f>
        <v>0</v>
      </c>
    </row>
    <row r="31" spans="2:20" ht="18" x14ac:dyDescent="0.25">
      <c r="B31" s="135">
        <v>28</v>
      </c>
      <c r="C31" s="142" t="s">
        <v>466</v>
      </c>
      <c r="D31" s="133">
        <f>COUNTIF(payesh!$E$5:$CZ$5,"قره بلاغ")</f>
        <v>1</v>
      </c>
      <c r="N31" s="394">
        <v>4</v>
      </c>
      <c r="O31" s="395" t="s">
        <v>925</v>
      </c>
      <c r="P31" s="173">
        <f>COUNTIFS(payesh!$E$80:$CZ$80,"*دزج*",payesh!$E$110:$CZ$110,"&lt;100")</f>
        <v>0</v>
      </c>
      <c r="Q31" s="472">
        <f>COUNTIFS(payesh!$E$80:$CZ$80,"*دزج*",payesh!$E$112:$CZ$112,"&gt;100")</f>
        <v>0</v>
      </c>
      <c r="R31" s="473">
        <f>SUMIF(payesh!$E$80:$CZ$80,"*دزج*",payesh!$E$112:$CZ$112)</f>
        <v>0</v>
      </c>
    </row>
    <row r="32" spans="2:20" ht="18" x14ac:dyDescent="0.25">
      <c r="B32" s="135">
        <v>29</v>
      </c>
      <c r="C32" s="142" t="s">
        <v>467</v>
      </c>
      <c r="D32" s="133">
        <f>COUNTIF(payesh!$E$5:$CZ$5,"پرپیشه")</f>
        <v>2</v>
      </c>
      <c r="N32" s="394">
        <v>5</v>
      </c>
      <c r="O32" s="395"/>
      <c r="P32" s="173">
        <f>COUNTIFS(payesh!$E$80:$CZ$80,"*نام*",payesh!$E$110:$CZ$110,"&lt;100")</f>
        <v>0</v>
      </c>
      <c r="Q32" s="472">
        <f>COUNTIFS(payesh!$E$80:$CZ$80,"*نام*",payesh!$E$112:$CZ$112,"&gt;100")</f>
        <v>0</v>
      </c>
      <c r="R32" s="473">
        <f>SUMIF(payesh!$E$80:$CZ$80,"*نام*",payesh!$E$112:$CZ$112)</f>
        <v>0</v>
      </c>
    </row>
    <row r="33" spans="2:18" ht="18.75" thickBot="1" x14ac:dyDescent="0.3">
      <c r="B33" s="135">
        <v>30</v>
      </c>
      <c r="C33" s="142" t="s">
        <v>468</v>
      </c>
      <c r="D33" s="133">
        <f>COUNTIF(payesh!$E$5:$CZ$5,"جامه شوران")</f>
        <v>2</v>
      </c>
      <c r="N33" s="663" t="s">
        <v>106</v>
      </c>
      <c r="O33" s="664"/>
      <c r="P33" s="175">
        <f>SUM(P28:P32)</f>
        <v>0</v>
      </c>
      <c r="Q33" s="474">
        <f t="shared" ref="Q33" si="3">SUM(Q28:Q32)</f>
        <v>0</v>
      </c>
      <c r="R33" s="475">
        <f>SUM(R28:R32)</f>
        <v>0</v>
      </c>
    </row>
    <row r="34" spans="2:18" ht="18" x14ac:dyDescent="0.25">
      <c r="B34" s="135">
        <v>31</v>
      </c>
      <c r="C34" s="142" t="s">
        <v>469</v>
      </c>
      <c r="D34" s="133">
        <f>COUNTIF(payesh!$E$5:$CZ$5,"ناظم آباد")</f>
        <v>2</v>
      </c>
      <c r="N34" s="658" t="s">
        <v>71</v>
      </c>
      <c r="O34" s="659" t="s">
        <v>951</v>
      </c>
      <c r="P34" s="393" t="s">
        <v>952</v>
      </c>
      <c r="Q34" s="661" t="s">
        <v>957</v>
      </c>
      <c r="R34" s="662" t="s">
        <v>955</v>
      </c>
    </row>
    <row r="35" spans="2:18" ht="18" x14ac:dyDescent="0.25">
      <c r="B35" s="135">
        <v>32</v>
      </c>
      <c r="C35" s="142" t="s">
        <v>470</v>
      </c>
      <c r="D35" s="133">
        <f>COUNTIF(payesh!$E$5:$CZ$5,"امیر قلعه لان")</f>
        <v>1</v>
      </c>
      <c r="N35" s="394">
        <v>1</v>
      </c>
      <c r="O35" s="395" t="s">
        <v>440</v>
      </c>
      <c r="P35" s="173">
        <f>COUNTIFS(payesh!$E$80:$CZ$80,"*گنجی*",payesh!$E$123:$CZ$123,"&lt;100")</f>
        <v>0</v>
      </c>
      <c r="Q35" s="472">
        <f>COUNTIFS(payesh!$E$80:$CZ$80,"*گنجی*",payesh!$E$126:$CZ$126,"&gt;100")</f>
        <v>0</v>
      </c>
      <c r="R35" s="473">
        <f>SUMIF(payesh!$E$80:$CZ$80,"*گنجی*",payesh!$E$126:$CZ$126)</f>
        <v>0</v>
      </c>
    </row>
    <row r="36" spans="2:18" ht="18" x14ac:dyDescent="0.25">
      <c r="B36" s="135">
        <v>33</v>
      </c>
      <c r="C36" s="142" t="s">
        <v>471</v>
      </c>
      <c r="D36" s="133">
        <f>COUNTIF(payesh!$E$5:$CZ$5,"خشکمروه")</f>
        <v>1</v>
      </c>
      <c r="N36" s="394">
        <v>2</v>
      </c>
      <c r="O36" s="395" t="s">
        <v>924</v>
      </c>
      <c r="P36" s="173">
        <f>COUNTIFS(payesh!$E$80:$CZ$80,"*مرکزی*",payesh!$E$123:$CZ$123,"&lt;100")</f>
        <v>0</v>
      </c>
      <c r="Q36" s="472">
        <f>COUNTIFS(payesh!$E$80:$CZ$80,"*مرکزی*",payesh!$E$126:$CZ$126,"&gt;100")</f>
        <v>0</v>
      </c>
      <c r="R36" s="473">
        <f>SUMIF(payesh!$E$80:$CZ$80,"*مرکزی*",payesh!$E$126:$CZ$126)</f>
        <v>0</v>
      </c>
    </row>
    <row r="37" spans="2:18" ht="18" x14ac:dyDescent="0.25">
      <c r="B37" s="135">
        <v>34</v>
      </c>
      <c r="C37" s="142" t="s">
        <v>472</v>
      </c>
      <c r="D37" s="133">
        <f>COUNTIF(payesh!$E$5:$CZ$5,"شهابیه")</f>
        <v>1</v>
      </c>
      <c r="N37" s="394">
        <v>3</v>
      </c>
      <c r="O37" s="395" t="s">
        <v>923</v>
      </c>
      <c r="P37" s="173">
        <f>COUNTIFS(payesh!$E$80:$CZ$80,"*سریش آباد*",payesh!$E$123:$CZ$123,"&lt;100")</f>
        <v>0</v>
      </c>
      <c r="Q37" s="472">
        <f>COUNTIFS(payesh!$E$80:$CZ$80,"*سریش آباد*",payesh!$E$126:$CZ$126,"&gt;100")</f>
        <v>0</v>
      </c>
      <c r="R37" s="473">
        <f>SUMIF(payesh!$E$80:$CZ$80,"*سریش آباد*",payesh!$E$126:$CZ$126)</f>
        <v>0</v>
      </c>
    </row>
    <row r="38" spans="2:18" ht="18" x14ac:dyDescent="0.25">
      <c r="B38" s="135">
        <v>35</v>
      </c>
      <c r="C38" s="142" t="s">
        <v>473</v>
      </c>
      <c r="D38" s="133">
        <f>COUNTIF(payesh!$E$5:$CZ$5,"پیرباباعلی")</f>
        <v>1</v>
      </c>
      <c r="N38" s="394">
        <v>4</v>
      </c>
      <c r="O38" s="395" t="s">
        <v>925</v>
      </c>
      <c r="P38" s="173">
        <f>COUNTIFS(payesh!$E$80:$CZ$80,"*دزج*",payesh!$E$123:$CZ$123,"&lt;100")</f>
        <v>0</v>
      </c>
      <c r="Q38" s="472">
        <f>COUNTIFS(payesh!$E$80:$CZ$80,"*دزج*",payesh!$E$126:$CZ$126,"&gt;100")</f>
        <v>0</v>
      </c>
      <c r="R38" s="473">
        <f>SUMIF(payesh!$E$80:$CZ$80,"*دزج*",payesh!$E$126:$CZ$126)</f>
        <v>0</v>
      </c>
    </row>
    <row r="39" spans="2:18" ht="18" x14ac:dyDescent="0.25">
      <c r="B39" s="135">
        <v>36</v>
      </c>
      <c r="C39" s="142" t="s">
        <v>474</v>
      </c>
      <c r="D39" s="133">
        <f>COUNTIF(payesh!$E$5:$CZ$5,"کاظم آباد")</f>
        <v>2</v>
      </c>
      <c r="N39" s="394">
        <v>5</v>
      </c>
      <c r="O39" s="395"/>
      <c r="P39" s="173">
        <f>COUNTIFS(payesh!$E$80:$CZ$80,"*نام*",payesh!$E$123:$CZ$123,"&lt;100")</f>
        <v>0</v>
      </c>
      <c r="Q39" s="472">
        <f>COUNTIFS(payesh!$E$80:$CZ$80,"*نام*",payesh!$E$126:$CZ$126,"&gt;100")</f>
        <v>0</v>
      </c>
      <c r="R39" s="473">
        <f>SUMIF(payesh!$E$80:$CZ$80,"*نام*",payesh!$E$126:$CZ$126)</f>
        <v>0</v>
      </c>
    </row>
    <row r="40" spans="2:18" ht="18.75" thickBot="1" x14ac:dyDescent="0.3">
      <c r="B40" s="135">
        <v>37</v>
      </c>
      <c r="C40" s="142" t="s">
        <v>475</v>
      </c>
      <c r="D40" s="133">
        <f>COUNTIF(payesh!$E$5:$CZ$5,"آصف آباد")</f>
        <v>1</v>
      </c>
      <c r="N40" s="663" t="s">
        <v>106</v>
      </c>
      <c r="O40" s="664"/>
      <c r="P40" s="175">
        <f>SUM(P35:P39)</f>
        <v>0</v>
      </c>
      <c r="Q40" s="474">
        <f t="shared" ref="Q40" si="4">SUM(Q35:Q39)</f>
        <v>0</v>
      </c>
      <c r="R40" s="475">
        <f>SUM(R35:R39)</f>
        <v>0</v>
      </c>
    </row>
    <row r="41" spans="2:18" ht="18" x14ac:dyDescent="0.25">
      <c r="B41" s="135">
        <v>38</v>
      </c>
      <c r="C41" s="142" t="s">
        <v>476</v>
      </c>
      <c r="D41" s="133">
        <f>COUNTIF(payesh!$E$5:$CZ$5,"شجاع آباد")</f>
        <v>1</v>
      </c>
    </row>
    <row r="42" spans="2:18" ht="18" x14ac:dyDescent="0.25">
      <c r="B42" s="135">
        <v>39</v>
      </c>
      <c r="C42" s="142"/>
      <c r="D42" s="133">
        <f>COUNTIF(payesh!$E$5:$CZ$5,"نام")</f>
        <v>0</v>
      </c>
    </row>
    <row r="43" spans="2:18" ht="18" x14ac:dyDescent="0.25">
      <c r="B43" s="135">
        <v>40</v>
      </c>
      <c r="C43" s="142"/>
      <c r="D43" s="133">
        <f>COUNTIF(payesh!$E$5:$CZ$5,"نام")</f>
        <v>0</v>
      </c>
    </row>
    <row r="44" spans="2:18" ht="18" x14ac:dyDescent="0.25">
      <c r="B44" s="135">
        <v>41</v>
      </c>
      <c r="C44" s="142"/>
      <c r="D44" s="133">
        <f>COUNTIF(payesh!$E$5:$CZ$5,"نام")</f>
        <v>0</v>
      </c>
    </row>
    <row r="45" spans="2:18" ht="18" x14ac:dyDescent="0.25">
      <c r="B45" s="135">
        <v>42</v>
      </c>
      <c r="C45" s="142"/>
      <c r="D45" s="133">
        <f>COUNTIF(payesh!$E$5:$CZ$5,"نام")</f>
        <v>0</v>
      </c>
    </row>
    <row r="46" spans="2:18" ht="18" x14ac:dyDescent="0.25">
      <c r="B46" s="135">
        <v>43</v>
      </c>
      <c r="C46" s="142"/>
      <c r="D46" s="133">
        <f>COUNTIF(payesh!$E$5:$CZ$5,"نام")</f>
        <v>0</v>
      </c>
    </row>
    <row r="47" spans="2:18" ht="18" x14ac:dyDescent="0.25">
      <c r="B47" s="135">
        <v>44</v>
      </c>
      <c r="C47" s="142"/>
      <c r="D47" s="133">
        <f>COUNTIF(payesh!$E$5:$CZ$5,"نام")</f>
        <v>0</v>
      </c>
    </row>
    <row r="48" spans="2:18" ht="18" x14ac:dyDescent="0.25">
      <c r="B48" s="135">
        <v>45</v>
      </c>
      <c r="C48" s="142"/>
      <c r="D48" s="133">
        <f>COUNTIF(payesh!$E$5:$CZ$5,"نام")</f>
        <v>0</v>
      </c>
    </row>
    <row r="49" spans="2:4" ht="18" x14ac:dyDescent="0.25">
      <c r="B49" s="135">
        <v>46</v>
      </c>
      <c r="C49" s="142"/>
      <c r="D49" s="133">
        <f>COUNTIF(payesh!$E$5:$CZ$5,"نام")</f>
        <v>0</v>
      </c>
    </row>
    <row r="50" spans="2:4" ht="18" x14ac:dyDescent="0.25">
      <c r="B50" s="135">
        <v>47</v>
      </c>
      <c r="C50" s="142"/>
      <c r="D50" s="133">
        <f>COUNTIF(payesh!$E$5:$CZ$5,"نام")</f>
        <v>0</v>
      </c>
    </row>
    <row r="51" spans="2:4" ht="18" x14ac:dyDescent="0.25">
      <c r="B51" s="135">
        <v>48</v>
      </c>
      <c r="C51" s="142"/>
      <c r="D51" s="133">
        <f>COUNTIF(payesh!$E$5:$CZ$5,"نام")</f>
        <v>0</v>
      </c>
    </row>
    <row r="52" spans="2:4" ht="18" x14ac:dyDescent="0.25">
      <c r="B52" s="135">
        <v>49</v>
      </c>
      <c r="C52" s="142"/>
      <c r="D52" s="133">
        <f>COUNTIF(payesh!$E$5:$CZ$5,"نام")</f>
        <v>0</v>
      </c>
    </row>
    <row r="53" spans="2:4" ht="18" x14ac:dyDescent="0.25">
      <c r="B53" s="135">
        <v>50</v>
      </c>
      <c r="C53" s="142"/>
      <c r="D53" s="133">
        <f>COUNTIF(payesh!$E$5:$CZ$5,"نام")</f>
        <v>0</v>
      </c>
    </row>
    <row r="54" spans="2:4" ht="19.5" thickBot="1" x14ac:dyDescent="0.3">
      <c r="B54" s="469" t="s">
        <v>106</v>
      </c>
      <c r="C54" s="470">
        <f>SUM(D54:D54)</f>
        <v>91</v>
      </c>
      <c r="D54" s="471">
        <f>SUM(D4:D53)</f>
        <v>91</v>
      </c>
    </row>
  </sheetData>
  <sheetProtection algorithmName="SHA-512" hashValue="JOAzFeuAkjB9aWTFkJU2Y0Dn04J5pouV9lYxCWjL70X8ju8Z7wf2OxMKzmVYkTnuqRXeTUM2vw9UM/wh0L1Ghw==" saltValue="gmjd1GNOuWtN27DBlT+B2w==" spinCount="100000" sheet="1" objects="1" scenarios="1"/>
  <mergeCells count="6">
    <mergeCell ref="N40:O40"/>
    <mergeCell ref="N10:P10"/>
    <mergeCell ref="I20:K20"/>
    <mergeCell ref="N19:O19"/>
    <mergeCell ref="N26:O26"/>
    <mergeCell ref="N33:O33"/>
  </mergeCells>
  <conditionalFormatting sqref="G4:G23">
    <cfRule type="dataBar" priority="16">
      <dataBar>
        <cfvo type="min"/>
        <cfvo type="max"/>
        <color rgb="FFFF555A"/>
      </dataBar>
      <extLst>
        <ext xmlns:x14="http://schemas.microsoft.com/office/spreadsheetml/2009/9/main" uri="{B025F937-C7B1-47D3-B67F-A62EFF666E3E}">
          <x14:id>{03590409-380D-432F-8A9D-8E1B0270D53C}</x14:id>
        </ext>
      </extLst>
    </cfRule>
  </conditionalFormatting>
  <conditionalFormatting sqref="G24">
    <cfRule type="dataBar" priority="15">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4">
      <dataBar>
        <cfvo type="min"/>
        <cfvo type="max"/>
        <color rgb="FFFF555A"/>
      </dataBar>
      <extLst>
        <ext xmlns:x14="http://schemas.microsoft.com/office/spreadsheetml/2009/9/main" uri="{B025F937-C7B1-47D3-B67F-A62EFF666E3E}">
          <x14:id>{442A9F5A-BC9A-4AAB-879B-2CDAEE65E4DF}</x14:id>
        </ext>
      </extLst>
    </cfRule>
  </conditionalFormatting>
  <conditionalFormatting sqref="L20">
    <cfRule type="dataBar" priority="11">
      <dataBar>
        <cfvo type="min"/>
        <cfvo type="max"/>
        <color rgb="FFFF555A"/>
      </dataBar>
      <extLst>
        <ext xmlns:x14="http://schemas.microsoft.com/office/spreadsheetml/2009/9/main" uri="{B025F937-C7B1-47D3-B67F-A62EFF666E3E}">
          <x14:id>{D85AA768-5FBE-44C8-B640-69D2CF995088}</x14:id>
        </ext>
      </extLst>
    </cfRule>
  </conditionalFormatting>
  <conditionalFormatting sqref="L5:L19">
    <cfRule type="dataBar" priority="9">
      <dataBar>
        <cfvo type="min"/>
        <cfvo type="max"/>
        <color rgb="FFD6007B"/>
      </dataBar>
      <extLst>
        <ext xmlns:x14="http://schemas.microsoft.com/office/spreadsheetml/2009/9/main" uri="{B025F937-C7B1-47D3-B67F-A62EFF666E3E}">
          <x14:id>{A52A0676-2619-4086-BAD3-187AD36E58B4}</x14:id>
        </ext>
      </extLst>
    </cfRule>
  </conditionalFormatting>
  <conditionalFormatting sqref="Q5:Q9">
    <cfRule type="dataBar" priority="8">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53">
    <cfRule type="dataBar" priority="21">
      <dataBar>
        <cfvo type="min"/>
        <cfvo type="max"/>
        <color rgb="FFD6007B"/>
      </dataBar>
      <extLst>
        <ext xmlns:x14="http://schemas.microsoft.com/office/spreadsheetml/2009/9/main" uri="{B025F937-C7B1-47D3-B67F-A62EFF666E3E}">
          <x14:id>{AC7434DC-115B-43DA-8CD5-2966DC660970}</x14:id>
        </ext>
      </extLst>
    </cfRule>
  </conditionalFormatting>
  <conditionalFormatting sqref="P14:P18">
    <cfRule type="dataBar" priority="6">
      <dataBar>
        <cfvo type="min"/>
        <cfvo type="max"/>
        <color rgb="FFD6007B"/>
      </dataBar>
      <extLst>
        <ext xmlns:x14="http://schemas.microsoft.com/office/spreadsheetml/2009/9/main" uri="{B025F937-C7B1-47D3-B67F-A62EFF666E3E}">
          <x14:id>{3E5105B6-509C-4E86-999D-E4B9E3431220}</x14:id>
        </ext>
      </extLst>
    </cfRule>
  </conditionalFormatting>
  <conditionalFormatting sqref="T14:T18">
    <cfRule type="dataBar" priority="5">
      <dataBar>
        <cfvo type="min"/>
        <cfvo type="max"/>
        <color rgb="FFD6007B"/>
      </dataBar>
      <extLst>
        <ext xmlns:x14="http://schemas.microsoft.com/office/spreadsheetml/2009/9/main" uri="{B025F937-C7B1-47D3-B67F-A62EFF666E3E}">
          <x14:id>{AADE2005-DFED-424B-B15B-3444072E6257}</x14:id>
        </ext>
      </extLst>
    </cfRule>
  </conditionalFormatting>
  <conditionalFormatting sqref="R21:R25">
    <cfRule type="dataBar" priority="3">
      <dataBar>
        <cfvo type="min"/>
        <cfvo type="max"/>
        <color rgb="FFD6007B"/>
      </dataBar>
      <extLst>
        <ext xmlns:x14="http://schemas.microsoft.com/office/spreadsheetml/2009/9/main" uri="{B025F937-C7B1-47D3-B67F-A62EFF666E3E}">
          <x14:id>{C65BBE28-35CA-46F2-B412-645B340ECA8C}</x14:id>
        </ext>
      </extLst>
    </cfRule>
  </conditionalFormatting>
  <conditionalFormatting sqref="R28:R32">
    <cfRule type="dataBar" priority="2">
      <dataBar>
        <cfvo type="min"/>
        <cfvo type="max"/>
        <color rgb="FFD6007B"/>
      </dataBar>
      <extLst>
        <ext xmlns:x14="http://schemas.microsoft.com/office/spreadsheetml/2009/9/main" uri="{B025F937-C7B1-47D3-B67F-A62EFF666E3E}">
          <x14:id>{4E3582F2-9535-4ADB-A0D3-50DB2EA50D31}</x14:id>
        </ext>
      </extLst>
    </cfRule>
  </conditionalFormatting>
  <conditionalFormatting sqref="R35:R39">
    <cfRule type="dataBar" priority="1">
      <dataBar>
        <cfvo type="min"/>
        <cfvo type="max"/>
        <color rgb="FFD6007B"/>
      </dataBar>
      <extLst>
        <ext xmlns:x14="http://schemas.microsoft.com/office/spreadsheetml/2009/9/main" uri="{B025F937-C7B1-47D3-B67F-A62EFF666E3E}">
          <x14:id>{B1C376DA-494F-4BF4-A94E-B25AB07697C8}</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L20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L5:L19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Q5:Q9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D4:D53</xm:sqref>
        </x14:conditionalFormatting>
        <x14:conditionalFormatting xmlns:xm="http://schemas.microsoft.com/office/excel/2006/main">
          <x14:cfRule type="dataBar" id="{3E5105B6-509C-4E86-999D-E4B9E3431220}">
            <x14:dataBar minLength="0" maxLength="100" border="1" negativeBarBorderColorSameAsPositive="0">
              <x14:cfvo type="autoMin"/>
              <x14:cfvo type="autoMax"/>
              <x14:borderColor rgb="FFD6007B"/>
              <x14:negativeFillColor rgb="FFFF0000"/>
              <x14:negativeBorderColor rgb="FFFF0000"/>
              <x14:axisColor rgb="FF000000"/>
            </x14:dataBar>
          </x14:cfRule>
          <xm:sqref>P14:P18</xm:sqref>
        </x14:conditionalFormatting>
        <x14:conditionalFormatting xmlns:xm="http://schemas.microsoft.com/office/excel/2006/main">
          <x14:cfRule type="dataBar" id="{AADE2005-DFED-424B-B15B-3444072E6257}">
            <x14:dataBar minLength="0" maxLength="100" border="1" negativeBarBorderColorSameAsPositive="0">
              <x14:cfvo type="autoMin"/>
              <x14:cfvo type="autoMax"/>
              <x14:borderColor rgb="FFD6007B"/>
              <x14:negativeFillColor rgb="FFFF0000"/>
              <x14:negativeBorderColor rgb="FFFF0000"/>
              <x14:axisColor rgb="FF000000"/>
            </x14:dataBar>
          </x14:cfRule>
          <xm:sqref>T14:T18</xm:sqref>
        </x14:conditionalFormatting>
        <x14:conditionalFormatting xmlns:xm="http://schemas.microsoft.com/office/excel/2006/main">
          <x14:cfRule type="dataBar" id="{C65BBE28-35CA-46F2-B412-645B340ECA8C}">
            <x14:dataBar minLength="0" maxLength="100" border="1" negativeBarBorderColorSameAsPositive="0">
              <x14:cfvo type="autoMin"/>
              <x14:cfvo type="autoMax"/>
              <x14:borderColor rgb="FFD6007B"/>
              <x14:negativeFillColor rgb="FFFF0000"/>
              <x14:negativeBorderColor rgb="FFFF0000"/>
              <x14:axisColor rgb="FF000000"/>
            </x14:dataBar>
          </x14:cfRule>
          <xm:sqref>R21:R25</xm:sqref>
        </x14:conditionalFormatting>
        <x14:conditionalFormatting xmlns:xm="http://schemas.microsoft.com/office/excel/2006/main">
          <x14:cfRule type="dataBar" id="{4E3582F2-9535-4ADB-A0D3-50DB2EA50D31}">
            <x14:dataBar minLength="0" maxLength="100" border="1" negativeBarBorderColorSameAsPositive="0">
              <x14:cfvo type="autoMin"/>
              <x14:cfvo type="autoMax"/>
              <x14:borderColor rgb="FFD6007B"/>
              <x14:negativeFillColor rgb="FFFF0000"/>
              <x14:negativeBorderColor rgb="FFFF0000"/>
              <x14:axisColor rgb="FF000000"/>
            </x14:dataBar>
          </x14:cfRule>
          <xm:sqref>R28:R32</xm:sqref>
        </x14:conditionalFormatting>
        <x14:conditionalFormatting xmlns:xm="http://schemas.microsoft.com/office/excel/2006/main">
          <x14:cfRule type="dataBar" id="{B1C376DA-494F-4BF4-A94E-B25AB07697C8}">
            <x14:dataBar minLength="0" maxLength="100" border="1" negativeBarBorderColorSameAsPositive="0">
              <x14:cfvo type="autoMin"/>
              <x14:cfvo type="autoMax"/>
              <x14:borderColor rgb="FFD6007B"/>
              <x14:negativeFillColor rgb="FFFF0000"/>
              <x14:negativeBorderColor rgb="FFFF0000"/>
              <x14:axisColor rgb="FF000000"/>
            </x14:dataBar>
          </x14:cfRule>
          <xm:sqref>R35:R39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04"/>
  <sheetViews>
    <sheetView rightToLeft="1" topLeftCell="B82" workbookViewId="0">
      <selection activeCell="B94" sqref="B94"/>
    </sheetView>
  </sheetViews>
  <sheetFormatPr defaultRowHeight="18" x14ac:dyDescent="0.25"/>
  <cols>
    <col min="1" max="1" width="20.140625" style="57" customWidth="1"/>
    <col min="2" max="5" width="9.140625" style="57"/>
    <col min="6" max="6" width="12.42578125" style="57" customWidth="1"/>
    <col min="7" max="7" width="15.5703125" style="57" customWidth="1"/>
    <col min="8" max="8" width="15" style="57" customWidth="1"/>
    <col min="9" max="9" width="12.85546875" style="57" customWidth="1"/>
    <col min="10" max="10" width="15.42578125" style="57" customWidth="1"/>
    <col min="11" max="11" width="9.140625" style="57"/>
    <col min="12" max="14" width="13.5703125" style="57" customWidth="1"/>
    <col min="15" max="15" width="13" style="57" customWidth="1"/>
    <col min="16" max="16" width="18.5703125" style="57" customWidth="1"/>
    <col min="17" max="17" width="14" style="57" customWidth="1"/>
    <col min="18" max="16384" width="9.140625" style="57"/>
  </cols>
  <sheetData>
    <row r="3" spans="1:17" ht="18.75" thickBot="1" x14ac:dyDescent="0.3"/>
    <row r="4" spans="1:17" ht="19.5" thickBot="1" x14ac:dyDescent="0.5">
      <c r="A4" s="128" t="s">
        <v>229</v>
      </c>
      <c r="B4" s="131">
        <f>COUNTIF(J5:J104,"در مرحله افتتاح حساب")</f>
        <v>0</v>
      </c>
      <c r="D4" s="335" t="s">
        <v>71</v>
      </c>
      <c r="E4" s="336" t="s">
        <v>222</v>
      </c>
      <c r="F4" s="336" t="s">
        <v>223</v>
      </c>
      <c r="G4" s="336" t="s">
        <v>224</v>
      </c>
      <c r="H4" s="336" t="s">
        <v>225</v>
      </c>
      <c r="I4" s="336" t="s">
        <v>9</v>
      </c>
      <c r="J4" s="336" t="s">
        <v>226</v>
      </c>
      <c r="K4" s="336" t="s">
        <v>0</v>
      </c>
      <c r="L4" s="337" t="str">
        <f>payesh!D19</f>
        <v>نام گروه‌یار</v>
      </c>
      <c r="M4" s="337" t="str">
        <f>payesh!D20</f>
        <v>نام خزانه‌دار</v>
      </c>
      <c r="N4" s="337" t="str">
        <f>payesh!D21</f>
        <v>نام منشی</v>
      </c>
      <c r="O4" s="336" t="s">
        <v>227</v>
      </c>
      <c r="P4" s="336" t="s">
        <v>204</v>
      </c>
      <c r="Q4" s="338" t="s">
        <v>228</v>
      </c>
    </row>
    <row r="5" spans="1:17" ht="18.75" thickBot="1" x14ac:dyDescent="0.45">
      <c r="A5" s="129" t="s">
        <v>230</v>
      </c>
      <c r="B5" s="132">
        <f>COUNTIF(J5:J104,"تشکیل شده")</f>
        <v>37</v>
      </c>
      <c r="D5" s="334">
        <f>SHG!B4</f>
        <v>1</v>
      </c>
      <c r="E5" s="325" t="str">
        <f>SHG!C4</f>
        <v>کردستان</v>
      </c>
      <c r="F5" s="316" t="str">
        <f>SHG!D4</f>
        <v>قروه</v>
      </c>
      <c r="G5" s="316" t="str">
        <f>SHG!E4</f>
        <v>سنگین آباد</v>
      </c>
      <c r="H5" s="317">
        <f>payesh!E15</f>
        <v>34175</v>
      </c>
      <c r="I5" s="316" t="str">
        <f>SHG!F4</f>
        <v>مریم</v>
      </c>
      <c r="J5" s="318" t="s">
        <v>950</v>
      </c>
      <c r="K5" s="316">
        <f>payesh!E22</f>
        <v>15</v>
      </c>
      <c r="L5" s="316" t="str">
        <f>SHG!P4</f>
        <v>ناهید سنگین ابادی</v>
      </c>
      <c r="M5" s="316" t="str">
        <f>SHG!Q4</f>
        <v>زهرا ورمقانی</v>
      </c>
      <c r="N5" s="316" t="str">
        <f>SHG!R4</f>
        <v>فاطمه معظمی</v>
      </c>
      <c r="O5" s="317">
        <f>SHG!N4</f>
        <v>724400916</v>
      </c>
      <c r="P5" s="316">
        <f>payesh!E62</f>
        <v>39420000</v>
      </c>
      <c r="Q5" s="319">
        <f>payesh!E82</f>
        <v>180000000</v>
      </c>
    </row>
    <row r="6" spans="1:17" ht="18.75" thickBot="1" x14ac:dyDescent="0.45">
      <c r="A6" s="128" t="s">
        <v>231</v>
      </c>
      <c r="B6" s="131">
        <f>COUNTIF(J5:J104,"اعتبارسنجی شده")</f>
        <v>0</v>
      </c>
      <c r="D6" s="326">
        <f>SHG!B5</f>
        <v>2</v>
      </c>
      <c r="E6" s="328" t="str">
        <f>SHG!C5</f>
        <v>کردستان</v>
      </c>
      <c r="F6" s="329" t="str">
        <f>SHG!D5</f>
        <v>قروه</v>
      </c>
      <c r="G6" s="329" t="str">
        <f>SHG!E5</f>
        <v>گنجی</v>
      </c>
      <c r="H6" s="330" t="str">
        <f>payesh!F15</f>
        <v>8/8/93</v>
      </c>
      <c r="I6" s="329" t="str">
        <f>SHG!F5</f>
        <v>نیما</v>
      </c>
      <c r="J6" s="331" t="s">
        <v>950</v>
      </c>
      <c r="K6" s="329">
        <f>payesh!F22</f>
        <v>21</v>
      </c>
      <c r="L6" s="329" t="str">
        <f>SHG!P5</f>
        <v>سمیه قادری</v>
      </c>
      <c r="M6" s="329" t="str">
        <f>SHG!Q5</f>
        <v>بهجت سنگین آبادی</v>
      </c>
      <c r="N6" s="329" t="str">
        <f>SHG!R5</f>
        <v>زهرا گنجی</v>
      </c>
      <c r="O6" s="330">
        <f>SHG!N5</f>
        <v>725098934</v>
      </c>
      <c r="P6" s="329">
        <f>payesh!F62</f>
        <v>58540000</v>
      </c>
      <c r="Q6" s="332">
        <f>payesh!F82</f>
        <v>730000000</v>
      </c>
    </row>
    <row r="7" spans="1:17" ht="18.75" thickBot="1" x14ac:dyDescent="0.45">
      <c r="A7" s="129" t="s">
        <v>232</v>
      </c>
      <c r="B7" s="132">
        <f>COUNTIF(J5:J104,"مراحل بانکی")</f>
        <v>0</v>
      </c>
      <c r="D7" s="333">
        <f>SHG!B6</f>
        <v>3</v>
      </c>
      <c r="E7" s="327" t="str">
        <f>SHG!C6</f>
        <v>کردستان</v>
      </c>
      <c r="F7" s="321" t="str">
        <f>SHG!D6</f>
        <v>قروه</v>
      </c>
      <c r="G7" s="321" t="str">
        <f>SHG!E6</f>
        <v>گنجی</v>
      </c>
      <c r="H7" s="322" t="str">
        <f>payesh!G15</f>
        <v>1/8/93</v>
      </c>
      <c r="I7" s="321" t="str">
        <f>SHG!F6</f>
        <v>پارسا</v>
      </c>
      <c r="J7" s="323" t="s">
        <v>950</v>
      </c>
      <c r="K7" s="321">
        <f>payesh!G22</f>
        <v>17</v>
      </c>
      <c r="L7" s="321" t="str">
        <f>SHG!P6</f>
        <v>فرانک گنجی</v>
      </c>
      <c r="M7" s="321" t="str">
        <f>SHG!Q6</f>
        <v>رقیه خدامرادی</v>
      </c>
      <c r="N7" s="321" t="str">
        <f>SHG!R6</f>
        <v>فراست قادری</v>
      </c>
      <c r="O7" s="322">
        <f>SHG!N6</f>
        <v>725295241</v>
      </c>
      <c r="P7" s="321">
        <f>payesh!G62</f>
        <v>61486000</v>
      </c>
      <c r="Q7" s="324">
        <f>payesh!G82</f>
        <v>590000000</v>
      </c>
    </row>
    <row r="8" spans="1:17" ht="18.75" thickBot="1" x14ac:dyDescent="0.45">
      <c r="A8" s="128" t="s">
        <v>233</v>
      </c>
      <c r="B8" s="131">
        <f>COUNTIF(J5:J104,"دریافت وام بانکی")</f>
        <v>54</v>
      </c>
      <c r="D8" s="326">
        <f>SHG!B7</f>
        <v>4</v>
      </c>
      <c r="E8" s="328" t="str">
        <f>SHG!C7</f>
        <v>کردستان</v>
      </c>
      <c r="F8" s="329" t="str">
        <f>SHG!D7</f>
        <v>قروه</v>
      </c>
      <c r="G8" s="329" t="str">
        <f>SHG!E7</f>
        <v>کامشگران</v>
      </c>
      <c r="H8" s="330" t="str">
        <f>payesh!H15</f>
        <v>20/7/93</v>
      </c>
      <c r="I8" s="329" t="str">
        <f>SHG!F7</f>
        <v>سهند و صنعان</v>
      </c>
      <c r="J8" s="331" t="s">
        <v>950</v>
      </c>
      <c r="K8" s="329">
        <f>payesh!H22</f>
        <v>22</v>
      </c>
      <c r="L8" s="329" t="str">
        <f>SHG!P7</f>
        <v>شریفه میرزایی</v>
      </c>
      <c r="M8" s="329" t="str">
        <f>SHG!Q7</f>
        <v>مهتاب قادری</v>
      </c>
      <c r="N8" s="329" t="str">
        <f>SHG!R7</f>
        <v>خورشید سعیدی</v>
      </c>
      <c r="O8" s="330">
        <f>SHG!N7</f>
        <v>436743834</v>
      </c>
      <c r="P8" s="329">
        <f>payesh!H62</f>
        <v>52040000</v>
      </c>
      <c r="Q8" s="332">
        <f>payesh!H82</f>
        <v>220000000</v>
      </c>
    </row>
    <row r="9" spans="1:17" ht="18.75" thickBot="1" x14ac:dyDescent="0.45">
      <c r="A9" s="130" t="s">
        <v>106</v>
      </c>
      <c r="B9" s="127">
        <f>SUM(B4:B8)</f>
        <v>91</v>
      </c>
      <c r="D9" s="333">
        <f>SHG!B8</f>
        <v>5</v>
      </c>
      <c r="E9" s="327" t="str">
        <f>SHG!C8</f>
        <v>کردستان</v>
      </c>
      <c r="F9" s="321" t="str">
        <f>SHG!D8</f>
        <v>قروه</v>
      </c>
      <c r="G9" s="321" t="str">
        <f>SHG!E8</f>
        <v>قاملو</v>
      </c>
      <c r="H9" s="322" t="str">
        <f>payesh!I15</f>
        <v>20/7/93</v>
      </c>
      <c r="I9" s="321" t="str">
        <f>SHG!F8</f>
        <v>روژهه لات</v>
      </c>
      <c r="J9" s="323" t="s">
        <v>950</v>
      </c>
      <c r="K9" s="321">
        <f>payesh!I22</f>
        <v>16</v>
      </c>
      <c r="L9" s="321" t="str">
        <f>SHG!P8</f>
        <v>سمیرا سیفی سلسله</v>
      </c>
      <c r="M9" s="321" t="str">
        <f>SHG!Q8</f>
        <v xml:space="preserve">روناک مفاخری </v>
      </c>
      <c r="N9" s="321" t="str">
        <f>SHG!R8</f>
        <v>سودابه مجیدی</v>
      </c>
      <c r="O9" s="322">
        <f>SHG!N8</f>
        <v>727521789</v>
      </c>
      <c r="P9" s="321">
        <f>payesh!I62</f>
        <v>44620000</v>
      </c>
      <c r="Q9" s="324">
        <f>payesh!I82</f>
        <v>180000000</v>
      </c>
    </row>
    <row r="10" spans="1:17" ht="18.75" thickBot="1" x14ac:dyDescent="0.45">
      <c r="D10" s="326">
        <f>SHG!B9</f>
        <v>6</v>
      </c>
      <c r="E10" s="328" t="str">
        <f>SHG!C9</f>
        <v>کردستان</v>
      </c>
      <c r="F10" s="329" t="str">
        <f>SHG!D9</f>
        <v>قروه</v>
      </c>
      <c r="G10" s="329" t="str">
        <f>SHG!E9</f>
        <v>قاملو</v>
      </c>
      <c r="H10" s="330" t="str">
        <f>payesh!J15</f>
        <v>11/8/93</v>
      </c>
      <c r="I10" s="329" t="str">
        <f>SHG!F9</f>
        <v>باران</v>
      </c>
      <c r="J10" s="331" t="s">
        <v>950</v>
      </c>
      <c r="K10" s="329">
        <f>payesh!J22</f>
        <v>17</v>
      </c>
      <c r="L10" s="329" t="str">
        <f>SHG!P9</f>
        <v>فریده خالدیان</v>
      </c>
      <c r="M10" s="329" t="str">
        <f>SHG!Q9</f>
        <v>لیلا خالدیان</v>
      </c>
      <c r="N10" s="329" t="str">
        <f>SHG!R9</f>
        <v>خدیجه خالدیان</v>
      </c>
      <c r="O10" s="330">
        <f>SHG!N9</f>
        <v>727920984</v>
      </c>
      <c r="P10" s="329">
        <f>payesh!J62</f>
        <v>40340000</v>
      </c>
      <c r="Q10" s="332">
        <f>payesh!J82</f>
        <v>190000000</v>
      </c>
    </row>
    <row r="11" spans="1:17" ht="18.75" thickBot="1" x14ac:dyDescent="0.45">
      <c r="D11" s="333">
        <f>SHG!B10</f>
        <v>7</v>
      </c>
      <c r="E11" s="327" t="str">
        <f>SHG!C10</f>
        <v>کردستان</v>
      </c>
      <c r="F11" s="321" t="str">
        <f>SHG!D10</f>
        <v>قروه</v>
      </c>
      <c r="G11" s="321" t="str">
        <f>SHG!E10</f>
        <v>قاملو</v>
      </c>
      <c r="H11" s="322" t="str">
        <f>payesh!K15</f>
        <v>20/7/93</v>
      </c>
      <c r="I11" s="321" t="str">
        <f>SHG!F10</f>
        <v>صداقت</v>
      </c>
      <c r="J11" s="323" t="s">
        <v>950</v>
      </c>
      <c r="K11" s="321">
        <f>payesh!K22</f>
        <v>14</v>
      </c>
      <c r="L11" s="321" t="str">
        <f>SHG!P10</f>
        <v>زلیخا خالدیان</v>
      </c>
      <c r="M11" s="321" t="str">
        <f>SHG!Q10</f>
        <v>ژیلا اکبری</v>
      </c>
      <c r="N11" s="321" t="str">
        <f>SHG!R10</f>
        <v>میترا بهمنی</v>
      </c>
      <c r="O11" s="322">
        <f>SHG!N10</f>
        <v>725924190</v>
      </c>
      <c r="P11" s="321">
        <f>payesh!K62</f>
        <v>63878000</v>
      </c>
      <c r="Q11" s="324">
        <f>payesh!K82</f>
        <v>170000000</v>
      </c>
    </row>
    <row r="12" spans="1:17" ht="18.75" thickBot="1" x14ac:dyDescent="0.45">
      <c r="D12" s="326">
        <f>SHG!B11</f>
        <v>8</v>
      </c>
      <c r="E12" s="328" t="str">
        <f>SHG!C11</f>
        <v>کردستان</v>
      </c>
      <c r="F12" s="329" t="str">
        <f>SHG!D11</f>
        <v>قروه</v>
      </c>
      <c r="G12" s="329" t="str">
        <f>SHG!E11</f>
        <v>آونگان</v>
      </c>
      <c r="H12" s="330" t="str">
        <f>payesh!L15</f>
        <v>27/8/93</v>
      </c>
      <c r="I12" s="329" t="str">
        <f>SHG!F11</f>
        <v>سلامت</v>
      </c>
      <c r="J12" s="331" t="s">
        <v>950</v>
      </c>
      <c r="K12" s="329">
        <f>payesh!L22</f>
        <v>18</v>
      </c>
      <c r="L12" s="329" t="str">
        <f>SHG!P11</f>
        <v>سیده سعادت هاشمی</v>
      </c>
      <c r="M12" s="329" t="str">
        <f>SHG!Q11</f>
        <v>ژاله خالدیان</v>
      </c>
      <c r="N12" s="329" t="str">
        <f>SHG!R11</f>
        <v>حلیمه زلفی</v>
      </c>
      <c r="O12" s="330">
        <f>SHG!N11</f>
        <v>726851094</v>
      </c>
      <c r="P12" s="329">
        <f>payesh!L62</f>
        <v>64498000</v>
      </c>
      <c r="Q12" s="332">
        <f>payesh!L82</f>
        <v>220000000</v>
      </c>
    </row>
    <row r="13" spans="1:17" ht="18.75" thickBot="1" x14ac:dyDescent="0.45">
      <c r="D13" s="333">
        <f>SHG!B12</f>
        <v>9</v>
      </c>
      <c r="E13" s="327" t="str">
        <f>SHG!C12</f>
        <v>کردستان</v>
      </c>
      <c r="F13" s="321" t="str">
        <f>SHG!D12</f>
        <v>قروه</v>
      </c>
      <c r="G13" s="321" t="str">
        <f>SHG!E12</f>
        <v>آونگان</v>
      </c>
      <c r="H13" s="322" t="str">
        <f>payesh!M15</f>
        <v>27/8/93</v>
      </c>
      <c r="I13" s="321" t="str">
        <f>SHG!F12</f>
        <v>شبنم</v>
      </c>
      <c r="J13" s="323" t="s">
        <v>950</v>
      </c>
      <c r="K13" s="321">
        <f>payesh!M22</f>
        <v>17</v>
      </c>
      <c r="L13" s="321" t="str">
        <f>SHG!P12</f>
        <v>فتانه ریحانی</v>
      </c>
      <c r="M13" s="321" t="str">
        <f>SHG!Q12</f>
        <v>سمیه شعبانی</v>
      </c>
      <c r="N13" s="321" t="str">
        <f>SHG!R12</f>
        <v>ژاله خالدیان</v>
      </c>
      <c r="O13" s="322">
        <f>SHG!N12</f>
        <v>727352935</v>
      </c>
      <c r="P13" s="321">
        <f>payesh!M62</f>
        <v>39380000</v>
      </c>
      <c r="Q13" s="324">
        <f>payesh!M82</f>
        <v>180000000</v>
      </c>
    </row>
    <row r="14" spans="1:17" ht="18.75" thickBot="1" x14ac:dyDescent="0.45">
      <c r="D14" s="326">
        <f>SHG!B13</f>
        <v>10</v>
      </c>
      <c r="E14" s="328" t="str">
        <f>SHG!C13</f>
        <v>کردستان</v>
      </c>
      <c r="F14" s="329" t="str">
        <f>SHG!D13</f>
        <v>قروه</v>
      </c>
      <c r="G14" s="329" t="str">
        <f>SHG!E13</f>
        <v>آونگان</v>
      </c>
      <c r="H14" s="330" t="str">
        <f>payesh!N15</f>
        <v>27/8/93</v>
      </c>
      <c r="I14" s="329" t="str">
        <f>SHG!F13</f>
        <v>یزدان</v>
      </c>
      <c r="J14" s="331" t="s">
        <v>950</v>
      </c>
      <c r="K14" s="329">
        <f>payesh!N22</f>
        <v>17</v>
      </c>
      <c r="L14" s="329" t="str">
        <f>SHG!P13</f>
        <v>خراسان کرمی</v>
      </c>
      <c r="M14" s="329" t="str">
        <f>SHG!Q13</f>
        <v>ثویبه مرادزادهر</v>
      </c>
      <c r="N14" s="329" t="str">
        <f>SHG!R13</f>
        <v>حمیرا مرادپور</v>
      </c>
      <c r="O14" s="330">
        <f>SHG!N13</f>
        <v>727043494</v>
      </c>
      <c r="P14" s="329">
        <f>payesh!N62</f>
        <v>55400000</v>
      </c>
      <c r="Q14" s="332">
        <f>payesh!N82</f>
        <v>190000000</v>
      </c>
    </row>
    <row r="15" spans="1:17" ht="18.75" thickBot="1" x14ac:dyDescent="0.45">
      <c r="D15" s="333">
        <f>SHG!B14</f>
        <v>11</v>
      </c>
      <c r="E15" s="327" t="str">
        <f>SHG!C14</f>
        <v>کردستان</v>
      </c>
      <c r="F15" s="321" t="str">
        <f>SHG!D14</f>
        <v>قروه</v>
      </c>
      <c r="G15" s="321" t="str">
        <f>SHG!E14</f>
        <v>شیخ تقه</v>
      </c>
      <c r="H15" s="322" t="str">
        <f>payesh!O15</f>
        <v>4/9/94</v>
      </c>
      <c r="I15" s="321" t="str">
        <f>SHG!F14</f>
        <v>نیاز</v>
      </c>
      <c r="J15" s="323" t="s">
        <v>950</v>
      </c>
      <c r="K15" s="321">
        <f>payesh!O22</f>
        <v>17</v>
      </c>
      <c r="L15" s="321" t="str">
        <f>SHG!P14</f>
        <v>کیمیا قادری</v>
      </c>
      <c r="M15" s="321" t="str">
        <f>SHG!Q14</f>
        <v>مریم نوری</v>
      </c>
      <c r="N15" s="321" t="str">
        <f>SHG!R14</f>
        <v>ملیحه نوری</v>
      </c>
      <c r="O15" s="322">
        <f>SHG!N14</f>
        <v>727906190</v>
      </c>
      <c r="P15" s="321">
        <f>payesh!O62</f>
        <v>34257000</v>
      </c>
      <c r="Q15" s="324">
        <f>payesh!O82</f>
        <v>190000000</v>
      </c>
    </row>
    <row r="16" spans="1:17" ht="18.75" thickBot="1" x14ac:dyDescent="0.45">
      <c r="D16" s="326">
        <f>SHG!B15</f>
        <v>12</v>
      </c>
      <c r="E16" s="328" t="str">
        <f>SHG!C15</f>
        <v>کردستان</v>
      </c>
      <c r="F16" s="329" t="str">
        <f>SHG!D15</f>
        <v>قروه</v>
      </c>
      <c r="G16" s="329" t="str">
        <f>SHG!E15</f>
        <v>شیخ تقه</v>
      </c>
      <c r="H16" s="330" t="str">
        <f>payesh!P15</f>
        <v>4/9/94</v>
      </c>
      <c r="I16" s="329" t="str">
        <f>SHG!F15</f>
        <v>تلاش</v>
      </c>
      <c r="J16" s="331" t="s">
        <v>950</v>
      </c>
      <c r="K16" s="329">
        <f>payesh!P22</f>
        <v>21</v>
      </c>
      <c r="L16" s="329" t="str">
        <f>SHG!P15</f>
        <v>زینب دهقانی</v>
      </c>
      <c r="M16" s="329" t="str">
        <f>SHG!Q15</f>
        <v>دنیا نوری</v>
      </c>
      <c r="N16" s="329" t="str">
        <f>SHG!R15</f>
        <v>شیوا سلیمی</v>
      </c>
      <c r="O16" s="330">
        <f>SHG!N15</f>
        <v>727901090</v>
      </c>
      <c r="P16" s="329">
        <f>payesh!P62</f>
        <v>69787000</v>
      </c>
      <c r="Q16" s="332">
        <f>payesh!P82</f>
        <v>200000000</v>
      </c>
    </row>
    <row r="17" spans="4:17" ht="18.75" thickBot="1" x14ac:dyDescent="0.45">
      <c r="D17" s="333">
        <f>SHG!B16</f>
        <v>13</v>
      </c>
      <c r="E17" s="327" t="str">
        <f>SHG!C16</f>
        <v>کردستان</v>
      </c>
      <c r="F17" s="321" t="str">
        <f>SHG!D16</f>
        <v>قروه</v>
      </c>
      <c r="G17" s="321" t="str">
        <f>SHG!E16</f>
        <v>کمال آباد</v>
      </c>
      <c r="H17" s="322" t="str">
        <f>payesh!Q15</f>
        <v>25/9/93</v>
      </c>
      <c r="I17" s="321" t="str">
        <f>SHG!F16</f>
        <v>رز</v>
      </c>
      <c r="J17" s="323" t="s">
        <v>950</v>
      </c>
      <c r="K17" s="321">
        <f>payesh!Q22</f>
        <v>16</v>
      </c>
      <c r="L17" s="321" t="str">
        <f>SHG!P16</f>
        <v>ناهید الماسی</v>
      </c>
      <c r="M17" s="321" t="str">
        <f>SHG!Q16</f>
        <v>فاطمه الله ویسیان</v>
      </c>
      <c r="N17" s="321" t="str">
        <f>SHG!R16</f>
        <v>پریسا رحیمی</v>
      </c>
      <c r="O17" s="322">
        <f>SHG!N16</f>
        <v>730570877</v>
      </c>
      <c r="P17" s="321">
        <f>payesh!Q62</f>
        <v>36659953</v>
      </c>
      <c r="Q17" s="324">
        <f>payesh!Q82</f>
        <v>135000000</v>
      </c>
    </row>
    <row r="18" spans="4:17" ht="18.75" thickBot="1" x14ac:dyDescent="0.45">
      <c r="D18" s="326">
        <f>SHG!B17</f>
        <v>14</v>
      </c>
      <c r="E18" s="328" t="str">
        <f>SHG!C17</f>
        <v>کردستان</v>
      </c>
      <c r="F18" s="329" t="str">
        <f>SHG!D17</f>
        <v>قروه</v>
      </c>
      <c r="G18" s="329" t="str">
        <f>SHG!E17</f>
        <v>چمقلو</v>
      </c>
      <c r="H18" s="330" t="str">
        <f>payesh!R15</f>
        <v>10/9/93</v>
      </c>
      <c r="I18" s="329" t="str">
        <f>SHG!F17</f>
        <v>پارسا</v>
      </c>
      <c r="J18" s="331" t="s">
        <v>950</v>
      </c>
      <c r="K18" s="329">
        <f>payesh!R22</f>
        <v>16</v>
      </c>
      <c r="L18" s="329" t="str">
        <f>SHG!P17</f>
        <v>سودابه فلاحی</v>
      </c>
      <c r="M18" s="329" t="str">
        <f>SHG!Q17</f>
        <v>سعیده معتمدی</v>
      </c>
      <c r="N18" s="329" t="str">
        <f>SHG!R17</f>
        <v>نسرین سلطانی</v>
      </c>
      <c r="O18" s="330">
        <f>SHG!N17</f>
        <v>728510197</v>
      </c>
      <c r="P18" s="329">
        <f>payesh!R62</f>
        <v>48502000</v>
      </c>
      <c r="Q18" s="332">
        <f>payesh!R82</f>
        <v>190000000</v>
      </c>
    </row>
    <row r="19" spans="4:17" ht="18.75" thickBot="1" x14ac:dyDescent="0.45">
      <c r="D19" s="333">
        <f>SHG!B18</f>
        <v>15</v>
      </c>
      <c r="E19" s="327" t="str">
        <f>SHG!C18</f>
        <v>کردستان</v>
      </c>
      <c r="F19" s="321" t="str">
        <f>SHG!D18</f>
        <v>قروه</v>
      </c>
      <c r="G19" s="321" t="str">
        <f>SHG!E18</f>
        <v>یالغوز آغاج</v>
      </c>
      <c r="H19" s="322" t="str">
        <f>payesh!S15</f>
        <v>10/9/93</v>
      </c>
      <c r="I19" s="321" t="str">
        <f>SHG!F18</f>
        <v>یاسمن</v>
      </c>
      <c r="J19" s="323" t="s">
        <v>950</v>
      </c>
      <c r="K19" s="321">
        <f>payesh!S22</f>
        <v>18</v>
      </c>
      <c r="L19" s="321" t="str">
        <f>SHG!P18</f>
        <v>ناهیده فرازی</v>
      </c>
      <c r="M19" s="321" t="str">
        <f>SHG!Q18</f>
        <v>فاطمه خالدیان</v>
      </c>
      <c r="N19" s="321" t="str">
        <f>SHG!R18</f>
        <v>مریم سعیدی</v>
      </c>
      <c r="O19" s="322">
        <f>SHG!N18</f>
        <v>730448600</v>
      </c>
      <c r="P19" s="321">
        <f>payesh!S62</f>
        <v>44917500</v>
      </c>
      <c r="Q19" s="324">
        <f>payesh!S82</f>
        <v>200000000</v>
      </c>
    </row>
    <row r="20" spans="4:17" ht="18.75" thickBot="1" x14ac:dyDescent="0.45">
      <c r="D20" s="326">
        <f>SHG!B19</f>
        <v>16</v>
      </c>
      <c r="E20" s="328" t="str">
        <f>SHG!C19</f>
        <v>کردستان</v>
      </c>
      <c r="F20" s="329" t="str">
        <f>SHG!D19</f>
        <v>قروه</v>
      </c>
      <c r="G20" s="329" t="str">
        <f>SHG!E19</f>
        <v>یالغوز آغاج</v>
      </c>
      <c r="H20" s="330" t="str">
        <f>payesh!T15</f>
        <v>25/9/93</v>
      </c>
      <c r="I20" s="329" t="str">
        <f>SHG!F19</f>
        <v xml:space="preserve">فرشته </v>
      </c>
      <c r="J20" s="331" t="s">
        <v>950</v>
      </c>
      <c r="K20" s="329">
        <f>payesh!T22</f>
        <v>16</v>
      </c>
      <c r="L20" s="329" t="str">
        <f>SHG!P19</f>
        <v>میترا قادری</v>
      </c>
      <c r="M20" s="329" t="str">
        <f>SHG!Q19</f>
        <v>فرشته کریمی</v>
      </c>
      <c r="N20" s="329" t="str">
        <f>SHG!R19</f>
        <v>آزیتا کریمی</v>
      </c>
      <c r="O20" s="330">
        <f>SHG!N19</f>
        <v>730662055</v>
      </c>
      <c r="P20" s="329">
        <f>payesh!T62</f>
        <v>34278250</v>
      </c>
      <c r="Q20" s="332">
        <f>payesh!T82</f>
        <v>190000000</v>
      </c>
    </row>
    <row r="21" spans="4:17" ht="18.75" thickBot="1" x14ac:dyDescent="0.45">
      <c r="D21" s="333">
        <f>SHG!B20</f>
        <v>17</v>
      </c>
      <c r="E21" s="327" t="str">
        <f>SHG!C20</f>
        <v>کردستان</v>
      </c>
      <c r="F21" s="321" t="str">
        <f>SHG!D20</f>
        <v>قروه</v>
      </c>
      <c r="G21" s="321" t="str">
        <f>SHG!E20</f>
        <v>یالغوز آغاج</v>
      </c>
      <c r="H21" s="322" t="str">
        <f>payesh!U15</f>
        <v>1/10/93</v>
      </c>
      <c r="I21" s="321" t="str">
        <f>SHG!F20</f>
        <v>دیانا</v>
      </c>
      <c r="J21" s="323" t="s">
        <v>950</v>
      </c>
      <c r="K21" s="321">
        <f>payesh!U22</f>
        <v>22</v>
      </c>
      <c r="L21" s="321" t="str">
        <f>SHG!P20</f>
        <v>سمیه خالدیان</v>
      </c>
      <c r="M21" s="321" t="str">
        <f>SHG!Q20</f>
        <v>گلنار کاوسی</v>
      </c>
      <c r="N21" s="321" t="str">
        <f>SHG!R20</f>
        <v>نرگس خالدیان</v>
      </c>
      <c r="O21" s="322">
        <f>SHG!N20</f>
        <v>73121335</v>
      </c>
      <c r="P21" s="321">
        <f>payesh!U62</f>
        <v>44790000</v>
      </c>
      <c r="Q21" s="324">
        <f>payesh!U82</f>
        <v>225000000</v>
      </c>
    </row>
    <row r="22" spans="4:17" ht="18.75" thickBot="1" x14ac:dyDescent="0.45">
      <c r="D22" s="326">
        <f>SHG!B21</f>
        <v>18</v>
      </c>
      <c r="E22" s="328" t="str">
        <f>SHG!C21</f>
        <v>کردستان</v>
      </c>
      <c r="F22" s="329" t="str">
        <f>SHG!D21</f>
        <v>قروه</v>
      </c>
      <c r="G22" s="329" t="str">
        <f>SHG!E21</f>
        <v>یالغوز آغاج</v>
      </c>
      <c r="H22" s="330" t="str">
        <f>payesh!V15</f>
        <v>1/10/93</v>
      </c>
      <c r="I22" s="329" t="str">
        <f>SHG!F21</f>
        <v>یاس</v>
      </c>
      <c r="J22" s="331" t="s">
        <v>950</v>
      </c>
      <c r="K22" s="329">
        <f>payesh!V22</f>
        <v>18</v>
      </c>
      <c r="L22" s="329" t="str">
        <f>SHG!P21</f>
        <v>ویدا ناصرآبادی</v>
      </c>
      <c r="M22" s="329" t="str">
        <f>SHG!Q21</f>
        <v>فریبا غفوری</v>
      </c>
      <c r="N22" s="329" t="str">
        <f>SHG!R21</f>
        <v>آفاق رحیمی</v>
      </c>
      <c r="O22" s="330">
        <f>SHG!N21</f>
        <v>731200259</v>
      </c>
      <c r="P22" s="329">
        <f>payesh!V62</f>
        <v>43154000</v>
      </c>
      <c r="Q22" s="332">
        <f>payesh!V82</f>
        <v>185000000</v>
      </c>
    </row>
    <row r="23" spans="4:17" ht="18.75" thickBot="1" x14ac:dyDescent="0.45">
      <c r="D23" s="333">
        <f>SHG!B22</f>
        <v>19</v>
      </c>
      <c r="E23" s="327" t="str">
        <f>SHG!C22</f>
        <v>کردستان</v>
      </c>
      <c r="F23" s="321" t="str">
        <f>SHG!D22</f>
        <v>قروه</v>
      </c>
      <c r="G23" s="321" t="str">
        <f>SHG!E22</f>
        <v>چمقلو</v>
      </c>
      <c r="H23" s="322" t="str">
        <f>payesh!W15</f>
        <v>10/9/93</v>
      </c>
      <c r="I23" s="321" t="str">
        <f>SHG!F22</f>
        <v>نجیب</v>
      </c>
      <c r="J23" s="323" t="s">
        <v>950</v>
      </c>
      <c r="K23" s="321">
        <f>payesh!W22</f>
        <v>20</v>
      </c>
      <c r="L23" s="321" t="str">
        <f>SHG!P22</f>
        <v>جیران رمضانی</v>
      </c>
      <c r="M23" s="321" t="str">
        <f>SHG!Q22</f>
        <v>مریم فلاحی</v>
      </c>
      <c r="N23" s="321" t="str">
        <f>SHG!R22</f>
        <v>زهرا خسروی</v>
      </c>
      <c r="O23" s="322">
        <f>SHG!N22</f>
        <v>728511872</v>
      </c>
      <c r="P23" s="321">
        <f>payesh!W62</f>
        <v>50910000</v>
      </c>
      <c r="Q23" s="324">
        <f>payesh!W82</f>
        <v>225000000</v>
      </c>
    </row>
    <row r="24" spans="4:17" ht="18.75" thickBot="1" x14ac:dyDescent="0.45">
      <c r="D24" s="326">
        <f>SHG!B23</f>
        <v>20</v>
      </c>
      <c r="E24" s="328" t="str">
        <f>SHG!C23</f>
        <v>کردستان</v>
      </c>
      <c r="F24" s="329" t="str">
        <f>SHG!D23</f>
        <v>قروه</v>
      </c>
      <c r="G24" s="329" t="str">
        <f>SHG!E23</f>
        <v>یالغوز آغاج</v>
      </c>
      <c r="H24" s="330" t="str">
        <f>payesh!X15</f>
        <v>20/9/93</v>
      </c>
      <c r="I24" s="329" t="str">
        <f>SHG!F23</f>
        <v>شبنم</v>
      </c>
      <c r="J24" s="331" t="s">
        <v>950</v>
      </c>
      <c r="K24" s="329">
        <f>payesh!X22</f>
        <v>19</v>
      </c>
      <c r="L24" s="329" t="str">
        <f>SHG!P23</f>
        <v>سکینه راهنما فر</v>
      </c>
      <c r="M24" s="329" t="str">
        <f>SHG!Q23</f>
        <v>روناک کریمی</v>
      </c>
      <c r="N24" s="329" t="str">
        <f>SHG!R23</f>
        <v>مهین سلطانی</v>
      </c>
      <c r="O24" s="330">
        <f>SHG!N23</f>
        <v>731189868</v>
      </c>
      <c r="P24" s="329">
        <f>payesh!X62</f>
        <v>58860000</v>
      </c>
      <c r="Q24" s="332">
        <f>payesh!X82</f>
        <v>230000000</v>
      </c>
    </row>
    <row r="25" spans="4:17" ht="18.75" thickBot="1" x14ac:dyDescent="0.45">
      <c r="D25" s="333">
        <f>SHG!B24</f>
        <v>21</v>
      </c>
      <c r="E25" s="327" t="str">
        <f>SHG!C24</f>
        <v>کردستان</v>
      </c>
      <c r="F25" s="321" t="str">
        <f>SHG!D24</f>
        <v>قروه</v>
      </c>
      <c r="G25" s="321" t="str">
        <f>SHG!E24</f>
        <v>یالغوز آغاج</v>
      </c>
      <c r="H25" s="322" t="str">
        <f>payesh!Y15</f>
        <v>20/9/93</v>
      </c>
      <c r="I25" s="321" t="str">
        <f>SHG!F24</f>
        <v>ماهان</v>
      </c>
      <c r="J25" s="323" t="s">
        <v>950</v>
      </c>
      <c r="K25" s="321">
        <f>payesh!Y22</f>
        <v>17</v>
      </c>
      <c r="L25" s="321" t="str">
        <f>SHG!P24</f>
        <v>سرگل کریمی</v>
      </c>
      <c r="M25" s="321" t="str">
        <f>SHG!Q24</f>
        <v>سمیرا سوار</v>
      </c>
      <c r="N25" s="321" t="str">
        <f>SHG!R24</f>
        <v>شیما کریمی</v>
      </c>
      <c r="O25" s="322">
        <f>SHG!N24</f>
        <v>731166114</v>
      </c>
      <c r="P25" s="321">
        <f>payesh!Y62</f>
        <v>38410000</v>
      </c>
      <c r="Q25" s="324">
        <f>payesh!Y82</f>
        <v>190000000</v>
      </c>
    </row>
    <row r="26" spans="4:17" ht="18.75" thickBot="1" x14ac:dyDescent="0.45">
      <c r="D26" s="326">
        <f>SHG!B25</f>
        <v>22</v>
      </c>
      <c r="E26" s="328" t="str">
        <f>SHG!C25</f>
        <v>کردستان</v>
      </c>
      <c r="F26" s="329" t="str">
        <f>SHG!D25</f>
        <v>قروه</v>
      </c>
      <c r="G26" s="329" t="str">
        <f>SHG!E25</f>
        <v>یالغوز آغاج</v>
      </c>
      <c r="H26" s="330" t="str">
        <f>payesh!Z15</f>
        <v>20/9/93</v>
      </c>
      <c r="I26" s="329" t="str">
        <f>SHG!F25</f>
        <v>ترنم</v>
      </c>
      <c r="J26" s="331" t="s">
        <v>950</v>
      </c>
      <c r="K26" s="329">
        <f>payesh!Z22</f>
        <v>23</v>
      </c>
      <c r="L26" s="329" t="str">
        <f>SHG!P25</f>
        <v>شمسی کریمی</v>
      </c>
      <c r="M26" s="329" t="str">
        <f>SHG!Q25</f>
        <v>سمیرا کریمی</v>
      </c>
      <c r="N26" s="329" t="str">
        <f>SHG!R25</f>
        <v>پرشنگ کریمی</v>
      </c>
      <c r="O26" s="330">
        <f>SHG!N25</f>
        <v>731168281</v>
      </c>
      <c r="P26" s="329">
        <f>payesh!Z62</f>
        <v>50700000</v>
      </c>
      <c r="Q26" s="332">
        <f>payesh!Z82</f>
        <v>245000000</v>
      </c>
    </row>
    <row r="27" spans="4:17" ht="18.75" thickBot="1" x14ac:dyDescent="0.45">
      <c r="D27" s="333">
        <f>SHG!B26</f>
        <v>23</v>
      </c>
      <c r="E27" s="327" t="str">
        <f>SHG!C26</f>
        <v>کردستان</v>
      </c>
      <c r="F27" s="321" t="str">
        <f>SHG!D26</f>
        <v>قروه</v>
      </c>
      <c r="G27" s="321" t="str">
        <f>SHG!E26</f>
        <v>کانی چای</v>
      </c>
      <c r="H27" s="322" t="str">
        <f>payesh!AA15</f>
        <v>27/9/93</v>
      </c>
      <c r="I27" s="321" t="str">
        <f>SHG!F26</f>
        <v>بهار</v>
      </c>
      <c r="J27" s="323" t="s">
        <v>950</v>
      </c>
      <c r="K27" s="321">
        <f>payesh!AA22</f>
        <v>14</v>
      </c>
      <c r="L27" s="321" t="str">
        <f>SHG!P26</f>
        <v>بتول کرمی</v>
      </c>
      <c r="M27" s="321" t="str">
        <f>SHG!Q26</f>
        <v>فرشته مرادیانی</v>
      </c>
      <c r="N27" s="321" t="str">
        <f>SHG!R26</f>
        <v>کالی زارعی</v>
      </c>
      <c r="O27" s="322">
        <f>SHG!N26</f>
        <v>73121335</v>
      </c>
      <c r="P27" s="321">
        <f>payesh!AA62</f>
        <v>29610000</v>
      </c>
      <c r="Q27" s="324">
        <f>payesh!AA82</f>
        <v>180000000</v>
      </c>
    </row>
    <row r="28" spans="4:17" ht="18.75" thickBot="1" x14ac:dyDescent="0.45">
      <c r="D28" s="326">
        <f>SHG!B27</f>
        <v>24</v>
      </c>
      <c r="E28" s="328" t="str">
        <f>SHG!C27</f>
        <v>کردستان</v>
      </c>
      <c r="F28" s="329" t="str">
        <f>SHG!D27</f>
        <v>قروه</v>
      </c>
      <c r="G28" s="329" t="str">
        <f>SHG!E27</f>
        <v>قصلان</v>
      </c>
      <c r="H28" s="330" t="str">
        <f>payesh!AB15</f>
        <v>24/11/93</v>
      </c>
      <c r="I28" s="329" t="str">
        <f>SHG!F27</f>
        <v>گل سرخ</v>
      </c>
      <c r="J28" s="331" t="s">
        <v>950</v>
      </c>
      <c r="K28" s="329">
        <f>payesh!AB22</f>
        <v>14</v>
      </c>
      <c r="L28" s="329" t="str">
        <f>SHG!P27</f>
        <v>سوسن محمدی</v>
      </c>
      <c r="M28" s="329" t="str">
        <f>SHG!Q27</f>
        <v>سمیه محمدی نیا</v>
      </c>
      <c r="N28" s="329" t="str">
        <f>SHG!R27</f>
        <v>شهلا محمدی</v>
      </c>
      <c r="O28" s="330">
        <f>SHG!N27</f>
        <v>738165136</v>
      </c>
      <c r="P28" s="329">
        <f>payesh!AB62</f>
        <v>43710000</v>
      </c>
      <c r="Q28" s="332">
        <f>payesh!AB82</f>
        <v>170000000</v>
      </c>
    </row>
    <row r="29" spans="4:17" ht="18.75" thickBot="1" x14ac:dyDescent="0.45">
      <c r="D29" s="333">
        <f>SHG!B28</f>
        <v>25</v>
      </c>
      <c r="E29" s="327" t="str">
        <f>SHG!C28</f>
        <v>کردستان</v>
      </c>
      <c r="F29" s="321" t="str">
        <f>SHG!D28</f>
        <v>قروه</v>
      </c>
      <c r="G29" s="321" t="str">
        <f>SHG!E28</f>
        <v>شوراب حاجی</v>
      </c>
      <c r="H29" s="322" t="str">
        <f>payesh!AC15</f>
        <v>18/12/93</v>
      </c>
      <c r="I29" s="321" t="str">
        <f>SHG!F28</f>
        <v>پیشتاز</v>
      </c>
      <c r="J29" s="323" t="s">
        <v>950</v>
      </c>
      <c r="K29" s="321">
        <f>payesh!AC22</f>
        <v>17</v>
      </c>
      <c r="L29" s="321" t="str">
        <f>SHG!P28</f>
        <v>مهرنگار جباری</v>
      </c>
      <c r="M29" s="321" t="str">
        <f>SHG!Q28</f>
        <v>مریم معظمی</v>
      </c>
      <c r="N29" s="321" t="str">
        <f>SHG!R28</f>
        <v>مهری موسوی</v>
      </c>
      <c r="O29" s="322">
        <f>SHG!N28</f>
        <v>742139483</v>
      </c>
      <c r="P29" s="321">
        <f>payesh!AC62</f>
        <v>58530000</v>
      </c>
      <c r="Q29" s="324">
        <f>payesh!AC82</f>
        <v>229500000</v>
      </c>
    </row>
    <row r="30" spans="4:17" ht="18.75" thickBot="1" x14ac:dyDescent="0.45">
      <c r="D30" s="326">
        <f>SHG!B29</f>
        <v>26</v>
      </c>
      <c r="E30" s="328" t="str">
        <f>SHG!C29</f>
        <v>کردستان</v>
      </c>
      <c r="F30" s="329" t="str">
        <f>SHG!D29</f>
        <v>قروه</v>
      </c>
      <c r="G30" s="329" t="str">
        <f>SHG!E29</f>
        <v>گنجی</v>
      </c>
      <c r="H30" s="330" t="str">
        <f>payesh!AD15</f>
        <v>1/12/93</v>
      </c>
      <c r="I30" s="329" t="str">
        <f>SHG!F29</f>
        <v>النا</v>
      </c>
      <c r="J30" s="331" t="s">
        <v>950</v>
      </c>
      <c r="K30" s="329">
        <f>payesh!AD22</f>
        <v>21</v>
      </c>
      <c r="L30" s="329" t="str">
        <f>SHG!P29</f>
        <v>شهلا ناصرآبادی</v>
      </c>
      <c r="M30" s="329" t="str">
        <f>SHG!Q29</f>
        <v>ریحانه صفره</v>
      </c>
      <c r="N30" s="329" t="str">
        <f>SHG!R29</f>
        <v>شریفه اسدی</v>
      </c>
      <c r="O30" s="330">
        <f>SHG!N29</f>
        <v>739887140</v>
      </c>
      <c r="P30" s="329">
        <f>payesh!AD62</f>
        <v>53600000</v>
      </c>
      <c r="Q30" s="332">
        <f>payesh!AD82</f>
        <v>250000000</v>
      </c>
    </row>
    <row r="31" spans="4:17" ht="18.75" thickBot="1" x14ac:dyDescent="0.45">
      <c r="D31" s="333">
        <f>SHG!B30</f>
        <v>27</v>
      </c>
      <c r="E31" s="327" t="str">
        <f>SHG!C30</f>
        <v>کردستان</v>
      </c>
      <c r="F31" s="321" t="str">
        <f>SHG!D30</f>
        <v>قروه</v>
      </c>
      <c r="G31" s="321" t="str">
        <f>SHG!E30</f>
        <v>شوراب خان</v>
      </c>
      <c r="H31" s="322" t="str">
        <f>payesh!AE15</f>
        <v>18/12/93</v>
      </c>
      <c r="I31" s="321" t="str">
        <f>SHG!F30</f>
        <v>گل رز</v>
      </c>
      <c r="J31" s="323" t="s">
        <v>950</v>
      </c>
      <c r="K31" s="321">
        <f>payesh!AE22</f>
        <v>19</v>
      </c>
      <c r="L31" s="321" t="str">
        <f>SHG!P30</f>
        <v>لیلا محمدی</v>
      </c>
      <c r="M31" s="321" t="str">
        <f>SHG!Q30</f>
        <v>فاطمه ضیایی</v>
      </c>
      <c r="N31" s="321" t="str">
        <f>SHG!R30</f>
        <v>خدیجه شریفیان</v>
      </c>
      <c r="O31" s="322">
        <f>SHG!N30</f>
        <v>742127886</v>
      </c>
      <c r="P31" s="321">
        <f>payesh!AE62</f>
        <v>49780000</v>
      </c>
      <c r="Q31" s="324">
        <f>payesh!AE82</f>
        <v>285000000</v>
      </c>
    </row>
    <row r="32" spans="4:17" ht="18.75" thickBot="1" x14ac:dyDescent="0.45">
      <c r="D32" s="326">
        <f>SHG!B31</f>
        <v>28</v>
      </c>
      <c r="E32" s="328" t="str">
        <f>SHG!C31</f>
        <v>کردستان</v>
      </c>
      <c r="F32" s="329" t="str">
        <f>SHG!D31</f>
        <v>قروه</v>
      </c>
      <c r="G32" s="329" t="str">
        <f>SHG!E31</f>
        <v>سنگین آباد</v>
      </c>
      <c r="H32" s="330" t="str">
        <f>payesh!AF15</f>
        <v>30/1/94</v>
      </c>
      <c r="I32" s="329" t="str">
        <f>SHG!F31</f>
        <v>کوثر</v>
      </c>
      <c r="J32" s="331" t="s">
        <v>950</v>
      </c>
      <c r="K32" s="329">
        <f>payesh!AF22</f>
        <v>17</v>
      </c>
      <c r="L32" s="329" t="str">
        <f>SHG!P31</f>
        <v>شهناز ورمقانی</v>
      </c>
      <c r="M32" s="329" t="str">
        <f>SHG!Q31</f>
        <v>ملوس سنگین آبادی</v>
      </c>
      <c r="N32" s="329" t="str">
        <f>SHG!R31</f>
        <v>مینو سنگین آبادی</v>
      </c>
      <c r="O32" s="330">
        <f>SHG!N31</f>
        <v>73121335</v>
      </c>
      <c r="P32" s="329">
        <f>payesh!AF62</f>
        <v>47510000</v>
      </c>
      <c r="Q32" s="332">
        <f>payesh!AF82</f>
        <v>200000000</v>
      </c>
    </row>
    <row r="33" spans="4:17" ht="18.75" thickBot="1" x14ac:dyDescent="0.45">
      <c r="D33" s="333">
        <f>SHG!B32</f>
        <v>29</v>
      </c>
      <c r="E33" s="327" t="str">
        <f>SHG!C32</f>
        <v>کردستان</v>
      </c>
      <c r="F33" s="321" t="str">
        <f>SHG!D32</f>
        <v>قروه</v>
      </c>
      <c r="G33" s="321" t="str">
        <f>SHG!E32</f>
        <v>کامشگران</v>
      </c>
      <c r="H33" s="322" t="str">
        <f>payesh!AG15</f>
        <v>10/3/94</v>
      </c>
      <c r="I33" s="321" t="str">
        <f>SHG!F32</f>
        <v>دینا</v>
      </c>
      <c r="J33" s="323" t="s">
        <v>950</v>
      </c>
      <c r="K33" s="321">
        <f>payesh!AG22</f>
        <v>17</v>
      </c>
      <c r="L33" s="321" t="str">
        <f>SHG!P32</f>
        <v>کشور مشیرپناهی</v>
      </c>
      <c r="M33" s="321" t="str">
        <f>SHG!Q32</f>
        <v>گلاویژ ربیعی</v>
      </c>
      <c r="N33" s="321" t="str">
        <f>SHG!R32</f>
        <v>دلبر اسمعیلی</v>
      </c>
      <c r="O33" s="322">
        <f>SHG!N32</f>
        <v>749443464</v>
      </c>
      <c r="P33" s="321">
        <f>payesh!AG62</f>
        <v>29290000</v>
      </c>
      <c r="Q33" s="324">
        <f>payesh!AG82</f>
        <v>225000000</v>
      </c>
    </row>
    <row r="34" spans="4:17" ht="18.75" thickBot="1" x14ac:dyDescent="0.45">
      <c r="D34" s="326">
        <f>SHG!B33</f>
        <v>30</v>
      </c>
      <c r="E34" s="328" t="str">
        <f>SHG!C33</f>
        <v>کردستان</v>
      </c>
      <c r="F34" s="329" t="str">
        <f>SHG!D33</f>
        <v>قروه</v>
      </c>
      <c r="G34" s="329" t="str">
        <f>SHG!E33</f>
        <v>سیلاب</v>
      </c>
      <c r="H34" s="330" t="str">
        <f>payesh!AH15</f>
        <v>12/3/94</v>
      </c>
      <c r="I34" s="329" t="str">
        <f>SHG!F33</f>
        <v>ذوالفقار</v>
      </c>
      <c r="J34" s="331" t="s">
        <v>950</v>
      </c>
      <c r="K34" s="329">
        <f>payesh!AH22</f>
        <v>19</v>
      </c>
      <c r="L34" s="329" t="str">
        <f>SHG!P33</f>
        <v>معصومه معتمدی</v>
      </c>
      <c r="M34" s="329" t="str">
        <f>SHG!Q33</f>
        <v>انیسه برنایی</v>
      </c>
      <c r="N34" s="329" t="str">
        <f>SHG!R33</f>
        <v>سیران فتحی</v>
      </c>
      <c r="O34" s="330">
        <f>SHG!N33</f>
        <v>749311890</v>
      </c>
      <c r="P34" s="329">
        <f>payesh!AH62</f>
        <v>34721000</v>
      </c>
      <c r="Q34" s="332">
        <f>payesh!AH82</f>
        <v>290000000</v>
      </c>
    </row>
    <row r="35" spans="4:17" ht="18.75" thickBot="1" x14ac:dyDescent="0.45">
      <c r="D35" s="333">
        <f>SHG!B34</f>
        <v>31</v>
      </c>
      <c r="E35" s="327" t="str">
        <f>SHG!C34</f>
        <v>کردستان</v>
      </c>
      <c r="F35" s="321" t="str">
        <f>SHG!D34</f>
        <v>قروه</v>
      </c>
      <c r="G35" s="321" t="str">
        <f>SHG!E34</f>
        <v>چمقلو</v>
      </c>
      <c r="H35" s="322" t="str">
        <f>payesh!AI15</f>
        <v>16/3/94</v>
      </c>
      <c r="I35" s="321" t="str">
        <f>SHG!F34</f>
        <v>پرنیان</v>
      </c>
      <c r="J35" s="323" t="s">
        <v>950</v>
      </c>
      <c r="K35" s="321">
        <f>payesh!AI22</f>
        <v>19</v>
      </c>
      <c r="L35" s="321" t="str">
        <f>SHG!P34</f>
        <v>مهین زارعی</v>
      </c>
      <c r="M35" s="321" t="str">
        <f>SHG!Q34</f>
        <v>مهین سلطانی</v>
      </c>
      <c r="N35" s="321" t="str">
        <f>SHG!R34</f>
        <v>آرزو رضایی</v>
      </c>
      <c r="O35" s="322">
        <f>SHG!N34</f>
        <v>749090040</v>
      </c>
      <c r="P35" s="321">
        <f>payesh!AI62</f>
        <v>31750000</v>
      </c>
      <c r="Q35" s="324">
        <f>payesh!AI82</f>
        <v>265000000</v>
      </c>
    </row>
    <row r="36" spans="4:17" ht="18.75" thickBot="1" x14ac:dyDescent="0.45">
      <c r="D36" s="326">
        <f>SHG!B35</f>
        <v>32</v>
      </c>
      <c r="E36" s="328" t="str">
        <f>SHG!C35</f>
        <v>کردستان</v>
      </c>
      <c r="F36" s="329" t="str">
        <f>SHG!D35</f>
        <v>قروه</v>
      </c>
      <c r="G36" s="329" t="str">
        <f>SHG!E35</f>
        <v>زیویه</v>
      </c>
      <c r="H36" s="330" t="str">
        <f>payesh!AJ15</f>
        <v>12/4/94</v>
      </c>
      <c r="I36" s="329" t="str">
        <f>SHG!F35</f>
        <v>هستی</v>
      </c>
      <c r="J36" s="331" t="s">
        <v>950</v>
      </c>
      <c r="K36" s="329">
        <f>payesh!AJ22</f>
        <v>23</v>
      </c>
      <c r="L36" s="329" t="str">
        <f>SHG!P35</f>
        <v>کتانه رارعی</v>
      </c>
      <c r="M36" s="329" t="str">
        <f>SHG!Q35</f>
        <v>ژاله احمدی</v>
      </c>
      <c r="N36" s="329" t="str">
        <f>SHG!R35</f>
        <v>ژیلا مظفری</v>
      </c>
      <c r="O36" s="330">
        <f>SHG!N35</f>
        <v>751280695</v>
      </c>
      <c r="P36" s="329">
        <f>payesh!AJ62</f>
        <v>38250000</v>
      </c>
      <c r="Q36" s="332">
        <f>payesh!AJ82</f>
        <v>300000000</v>
      </c>
    </row>
    <row r="37" spans="4:17" ht="18.75" thickBot="1" x14ac:dyDescent="0.45">
      <c r="D37" s="333">
        <f>SHG!B36</f>
        <v>33</v>
      </c>
      <c r="E37" s="327" t="str">
        <f>SHG!C36</f>
        <v>کردستان</v>
      </c>
      <c r="F37" s="321" t="str">
        <f>SHG!D36</f>
        <v>قروه</v>
      </c>
      <c r="G37" s="321" t="str">
        <f>SHG!E36</f>
        <v>آجی چای</v>
      </c>
      <c r="H37" s="322" t="str">
        <f>payesh!AK15</f>
        <v>13/4/94</v>
      </c>
      <c r="I37" s="321" t="str">
        <f>SHG!F36</f>
        <v>سامیار</v>
      </c>
      <c r="J37" s="323" t="s">
        <v>950</v>
      </c>
      <c r="K37" s="321">
        <f>payesh!AK22</f>
        <v>21</v>
      </c>
      <c r="L37" s="321" t="str">
        <f>SHG!P36</f>
        <v>فریده بیگلری</v>
      </c>
      <c r="M37" s="321" t="str">
        <f>SHG!Q36</f>
        <v>پرستو حبیبی</v>
      </c>
      <c r="N37" s="321" t="str">
        <f>SHG!R36</f>
        <v>شهلا محمودی</v>
      </c>
      <c r="O37" s="322">
        <f>SHG!N36</f>
        <v>752402794</v>
      </c>
      <c r="P37" s="321">
        <f>payesh!AK62</f>
        <v>31696000</v>
      </c>
      <c r="Q37" s="324">
        <f>payesh!AK82</f>
        <v>235000000</v>
      </c>
    </row>
    <row r="38" spans="4:17" ht="18.75" thickBot="1" x14ac:dyDescent="0.45">
      <c r="D38" s="326">
        <f>SHG!B37</f>
        <v>34</v>
      </c>
      <c r="E38" s="328" t="str">
        <f>SHG!C37</f>
        <v>کردستان</v>
      </c>
      <c r="F38" s="329" t="str">
        <f>SHG!D37</f>
        <v>قروه</v>
      </c>
      <c r="G38" s="329" t="str">
        <f>SHG!E37</f>
        <v>یالغوز آغاج</v>
      </c>
      <c r="H38" s="330" t="str">
        <f>payesh!AL15</f>
        <v>16/4/94</v>
      </c>
      <c r="I38" s="329" t="str">
        <f>SHG!F37</f>
        <v>روژین</v>
      </c>
      <c r="J38" s="331" t="s">
        <v>950</v>
      </c>
      <c r="K38" s="329">
        <f>payesh!AL22</f>
        <v>14</v>
      </c>
      <c r="L38" s="329" t="str">
        <f>SHG!P37</f>
        <v>شریفه زارعی</v>
      </c>
      <c r="M38" s="329" t="str">
        <f>SHG!Q37</f>
        <v>ثانیه شعبانی</v>
      </c>
      <c r="N38" s="329" t="str">
        <f>SHG!R37</f>
        <v>نوشین شعبانی</v>
      </c>
      <c r="O38" s="330">
        <f>SHG!N37</f>
        <v>752554351</v>
      </c>
      <c r="P38" s="329">
        <f>payesh!AL62</f>
        <v>35530000</v>
      </c>
      <c r="Q38" s="332">
        <f>payesh!AL82</f>
        <v>255000000</v>
      </c>
    </row>
    <row r="39" spans="4:17" ht="18.75" thickBot="1" x14ac:dyDescent="0.45">
      <c r="D39" s="333">
        <f>SHG!B38</f>
        <v>35</v>
      </c>
      <c r="E39" s="327" t="str">
        <f>SHG!C38</f>
        <v>کردستان</v>
      </c>
      <c r="F39" s="321" t="str">
        <f>SHG!D38</f>
        <v>قروه</v>
      </c>
      <c r="G39" s="321" t="str">
        <f>SHG!E38</f>
        <v>سرتیپ آباد</v>
      </c>
      <c r="H39" s="322" t="str">
        <f>payesh!AM15</f>
        <v>1/5/94</v>
      </c>
      <c r="I39" s="321" t="str">
        <f>SHG!F38</f>
        <v>مائده</v>
      </c>
      <c r="J39" s="323" t="s">
        <v>950</v>
      </c>
      <c r="K39" s="321">
        <f>payesh!AM22</f>
        <v>19</v>
      </c>
      <c r="L39" s="321" t="str">
        <f>SHG!P38</f>
        <v>آسیه فعلی</v>
      </c>
      <c r="M39" s="321" t="str">
        <f>SHG!Q38</f>
        <v>ظریفه ظاهری</v>
      </c>
      <c r="N39" s="321" t="str">
        <f>SHG!R38</f>
        <v>پرستو ظاهری</v>
      </c>
      <c r="O39" s="322">
        <f>SHG!N38</f>
        <v>754165136</v>
      </c>
      <c r="P39" s="321">
        <f>payesh!AM62</f>
        <v>30002000</v>
      </c>
      <c r="Q39" s="324">
        <f>payesh!AM82</f>
        <v>310000000</v>
      </c>
    </row>
    <row r="40" spans="4:17" ht="18.75" thickBot="1" x14ac:dyDescent="0.45">
      <c r="D40" s="326">
        <f>SHG!B39</f>
        <v>36</v>
      </c>
      <c r="E40" s="328" t="str">
        <f>SHG!C39</f>
        <v>کردستان</v>
      </c>
      <c r="F40" s="329" t="str">
        <f>SHG!D39</f>
        <v>قروه</v>
      </c>
      <c r="G40" s="329" t="str">
        <f>SHG!E39</f>
        <v>مسعود آباد</v>
      </c>
      <c r="H40" s="330" t="str">
        <f>payesh!AN15</f>
        <v>11/5/94</v>
      </c>
      <c r="I40" s="329" t="str">
        <f>SHG!F39</f>
        <v xml:space="preserve">نسیم </v>
      </c>
      <c r="J40" s="331" t="s">
        <v>230</v>
      </c>
      <c r="K40" s="329">
        <f>payesh!AN22</f>
        <v>16</v>
      </c>
      <c r="L40" s="329" t="str">
        <f>SHG!P39</f>
        <v>منیژه عباسجوبی</v>
      </c>
      <c r="M40" s="329" t="str">
        <f>SHG!Q39</f>
        <v>عهدیه ویسی</v>
      </c>
      <c r="N40" s="329" t="str">
        <f>SHG!R39</f>
        <v>مریم عزتی</v>
      </c>
      <c r="O40" s="330">
        <f>SHG!N39</f>
        <v>755915033</v>
      </c>
      <c r="P40" s="329">
        <f>payesh!AN62</f>
        <v>51270000</v>
      </c>
      <c r="Q40" s="332">
        <f>payesh!AN82</f>
        <v>0</v>
      </c>
    </row>
    <row r="41" spans="4:17" ht="18.75" thickBot="1" x14ac:dyDescent="0.45">
      <c r="D41" s="333">
        <f>SHG!B40</f>
        <v>37</v>
      </c>
      <c r="E41" s="327" t="str">
        <f>SHG!C40</f>
        <v>کردستان</v>
      </c>
      <c r="F41" s="321" t="str">
        <f>SHG!D40</f>
        <v>قروه</v>
      </c>
      <c r="G41" s="321" t="str">
        <f>SHG!E40</f>
        <v>مسعود آباد</v>
      </c>
      <c r="H41" s="322" t="str">
        <f>payesh!AO15</f>
        <v>10/5/94</v>
      </c>
      <c r="I41" s="321" t="str">
        <f>SHG!F40</f>
        <v>شنیا</v>
      </c>
      <c r="J41" s="323" t="s">
        <v>230</v>
      </c>
      <c r="K41" s="321">
        <f>payesh!AO22</f>
        <v>11</v>
      </c>
      <c r="L41" s="321" t="str">
        <f>SHG!P40</f>
        <v>آمنه منصوری</v>
      </c>
      <c r="M41" s="321" t="str">
        <f>SHG!Q40</f>
        <v>پروین مفاخری</v>
      </c>
      <c r="N41" s="321" t="str">
        <f>SHG!R40</f>
        <v>شادی خالدیان</v>
      </c>
      <c r="O41" s="322">
        <f>SHG!N40</f>
        <v>756174568</v>
      </c>
      <c r="P41" s="321">
        <f>payesh!AO62</f>
        <v>20900000</v>
      </c>
      <c r="Q41" s="324">
        <f>payesh!AO82</f>
        <v>0</v>
      </c>
    </row>
    <row r="42" spans="4:17" ht="18.75" thickBot="1" x14ac:dyDescent="0.45">
      <c r="D42" s="326">
        <f>SHG!B41</f>
        <v>38</v>
      </c>
      <c r="E42" s="328" t="str">
        <f>SHG!C41</f>
        <v>کردستان</v>
      </c>
      <c r="F42" s="329" t="str">
        <f>SHG!D41</f>
        <v>قروه</v>
      </c>
      <c r="G42" s="329" t="str">
        <f>SHG!E41</f>
        <v>علی آباد</v>
      </c>
      <c r="H42" s="330" t="str">
        <f>payesh!AP15</f>
        <v>12/6/94</v>
      </c>
      <c r="I42" s="329" t="str">
        <f>SHG!F41</f>
        <v>همبستگی</v>
      </c>
      <c r="J42" s="331" t="s">
        <v>950</v>
      </c>
      <c r="K42" s="329">
        <f>payesh!AP22</f>
        <v>15</v>
      </c>
      <c r="L42" s="329" t="str">
        <f>SHG!P41</f>
        <v>سعادت فعله گری</v>
      </c>
      <c r="M42" s="329" t="str">
        <f>SHG!Q41</f>
        <v>سعدیه چراغی</v>
      </c>
      <c r="N42" s="329" t="str">
        <f>SHG!R41</f>
        <v>ژیلا صحرایی</v>
      </c>
      <c r="O42" s="330">
        <f>SHG!N41</f>
        <v>755187738</v>
      </c>
      <c r="P42" s="329">
        <f>payesh!AP62</f>
        <v>23420000</v>
      </c>
      <c r="Q42" s="332">
        <f>payesh!AP82</f>
        <v>215000000</v>
      </c>
    </row>
    <row r="43" spans="4:17" ht="18.75" thickBot="1" x14ac:dyDescent="0.45">
      <c r="D43" s="333">
        <f>SHG!B42</f>
        <v>39</v>
      </c>
      <c r="E43" s="327" t="str">
        <f>SHG!C42</f>
        <v>کردستان</v>
      </c>
      <c r="F43" s="321" t="str">
        <f>SHG!D42</f>
        <v>قروه</v>
      </c>
      <c r="G43" s="321" t="str">
        <f>SHG!E42</f>
        <v>علی آباد</v>
      </c>
      <c r="H43" s="322" t="str">
        <f>payesh!AQ15</f>
        <v>18/5/94</v>
      </c>
      <c r="I43" s="321" t="str">
        <f>SHG!F42</f>
        <v>اتحاد</v>
      </c>
      <c r="J43" s="323" t="s">
        <v>950</v>
      </c>
      <c r="K43" s="321">
        <f>payesh!AQ22</f>
        <v>16</v>
      </c>
      <c r="L43" s="321" t="str">
        <f>SHG!P42</f>
        <v>شهلا محمدی</v>
      </c>
      <c r="M43" s="321" t="str">
        <f>SHG!Q42</f>
        <v xml:space="preserve">گلریز خسروی </v>
      </c>
      <c r="N43" s="321" t="str">
        <f>SHG!R42</f>
        <v>سمیرا کریمی</v>
      </c>
      <c r="O43" s="322">
        <f>SHG!N42</f>
        <v>757267500</v>
      </c>
      <c r="P43" s="321">
        <f>payesh!AQ62</f>
        <v>27430000</v>
      </c>
      <c r="Q43" s="324">
        <f>payesh!AQ82</f>
        <v>185000000</v>
      </c>
    </row>
    <row r="44" spans="4:17" ht="18.75" thickBot="1" x14ac:dyDescent="0.45">
      <c r="D44" s="326">
        <f>SHG!B43</f>
        <v>40</v>
      </c>
      <c r="E44" s="328" t="str">
        <f>SHG!C43</f>
        <v>کردستان</v>
      </c>
      <c r="F44" s="329" t="str">
        <f>SHG!D43</f>
        <v>قروه</v>
      </c>
      <c r="G44" s="329" t="str">
        <f>SHG!E43</f>
        <v>کامشگران</v>
      </c>
      <c r="H44" s="330" t="str">
        <f>payesh!AR15</f>
        <v>18/5/94</v>
      </c>
      <c r="I44" s="329" t="str">
        <f>SHG!F43</f>
        <v>طوبی</v>
      </c>
      <c r="J44" s="331" t="s">
        <v>950</v>
      </c>
      <c r="K44" s="329">
        <f>payesh!AR22</f>
        <v>16</v>
      </c>
      <c r="L44" s="329" t="str">
        <f>SHG!P43</f>
        <v>نازار عباسی</v>
      </c>
      <c r="M44" s="329" t="str">
        <f>SHG!Q43</f>
        <v>طوبی قادری</v>
      </c>
      <c r="N44" s="329" t="str">
        <f>SHG!R43</f>
        <v>ژیلا شهبازیان</v>
      </c>
      <c r="O44" s="330">
        <f>SHG!N43</f>
        <v>755015655</v>
      </c>
      <c r="P44" s="329">
        <f>payesh!AR62</f>
        <v>20170000</v>
      </c>
      <c r="Q44" s="332">
        <f>payesh!AR82</f>
        <v>180000000</v>
      </c>
    </row>
    <row r="45" spans="4:17" ht="18.75" thickBot="1" x14ac:dyDescent="0.45">
      <c r="D45" s="333">
        <f>SHG!B44</f>
        <v>41</v>
      </c>
      <c r="E45" s="327" t="str">
        <f>SHG!C44</f>
        <v>کردستان</v>
      </c>
      <c r="F45" s="321" t="str">
        <f>SHG!D44</f>
        <v>قروه</v>
      </c>
      <c r="G45" s="321" t="str">
        <f>SHG!E44</f>
        <v>مظفرآباد</v>
      </c>
      <c r="H45" s="322" t="str">
        <f>payesh!AS15</f>
        <v>12/6/94</v>
      </c>
      <c r="I45" s="321" t="str">
        <f>SHG!F44</f>
        <v>لاله</v>
      </c>
      <c r="J45" s="323" t="s">
        <v>950</v>
      </c>
      <c r="K45" s="321">
        <f>payesh!AS22</f>
        <v>17</v>
      </c>
      <c r="L45" s="321" t="str">
        <f>SHG!P44</f>
        <v>زهره مظفری</v>
      </c>
      <c r="M45" s="321" t="str">
        <f>SHG!Q44</f>
        <v>نازنین احمدی</v>
      </c>
      <c r="N45" s="321" t="str">
        <f>SHG!R44</f>
        <v>مریم مظفری</v>
      </c>
      <c r="O45" s="322">
        <f>SHG!N44</f>
        <v>758423504</v>
      </c>
      <c r="P45" s="321">
        <f>payesh!AS62</f>
        <v>17986000</v>
      </c>
      <c r="Q45" s="324">
        <f>payesh!AS82</f>
        <v>200000000</v>
      </c>
    </row>
    <row r="46" spans="4:17" ht="18.75" thickBot="1" x14ac:dyDescent="0.45">
      <c r="D46" s="326">
        <f>SHG!B45</f>
        <v>42</v>
      </c>
      <c r="E46" s="328" t="str">
        <f>SHG!C45</f>
        <v>کردستان</v>
      </c>
      <c r="F46" s="329" t="str">
        <f>SHG!D45</f>
        <v>قروه</v>
      </c>
      <c r="G46" s="329" t="str">
        <f>SHG!E45</f>
        <v>مظفرآباد</v>
      </c>
      <c r="H46" s="330" t="str">
        <f>payesh!AT15</f>
        <v>12/6/94</v>
      </c>
      <c r="I46" s="329" t="str">
        <f>SHG!F45</f>
        <v>گل آفتابگردان</v>
      </c>
      <c r="J46" s="331" t="s">
        <v>950</v>
      </c>
      <c r="K46" s="329">
        <f>payesh!AT22</f>
        <v>14</v>
      </c>
      <c r="L46" s="329" t="str">
        <f>SHG!P45</f>
        <v>روناک باغبانی</v>
      </c>
      <c r="M46" s="329" t="str">
        <f>SHG!Q45</f>
        <v>لیلا مرادی</v>
      </c>
      <c r="N46" s="329" t="str">
        <f>SHG!R45</f>
        <v>خدیجه مظفری</v>
      </c>
      <c r="O46" s="330">
        <f>SHG!N45</f>
        <v>758429426</v>
      </c>
      <c r="P46" s="329">
        <f>payesh!AT62</f>
        <v>19546000</v>
      </c>
      <c r="Q46" s="332">
        <f>payesh!AT82</f>
        <v>225000000</v>
      </c>
    </row>
    <row r="47" spans="4:17" ht="18.75" thickBot="1" x14ac:dyDescent="0.45">
      <c r="D47" s="333">
        <f>SHG!B46</f>
        <v>43</v>
      </c>
      <c r="E47" s="327" t="str">
        <f>SHG!C46</f>
        <v>کردستان</v>
      </c>
      <c r="F47" s="321" t="str">
        <f>SHG!D46</f>
        <v>قروه</v>
      </c>
      <c r="G47" s="321" t="str">
        <f>SHG!E46</f>
        <v>آونگان</v>
      </c>
      <c r="H47" s="322" t="str">
        <f>payesh!AU15</f>
        <v>26/6/94</v>
      </c>
      <c r="I47" s="321" t="str">
        <f>SHG!F46</f>
        <v>آرتینا</v>
      </c>
      <c r="J47" s="323" t="s">
        <v>950</v>
      </c>
      <c r="K47" s="321">
        <f>payesh!AU22</f>
        <v>18</v>
      </c>
      <c r="L47" s="321" t="str">
        <f>SHG!P46</f>
        <v>شوکت رستمی</v>
      </c>
      <c r="M47" s="321" t="str">
        <f>SHG!Q46</f>
        <v>مینا شهسواری</v>
      </c>
      <c r="N47" s="321" t="str">
        <f>SHG!R46</f>
        <v>آرزو سالاری</v>
      </c>
      <c r="O47" s="322">
        <f>SHG!N46</f>
        <v>757933990</v>
      </c>
      <c r="P47" s="321">
        <f>payesh!AU62</f>
        <v>45830000</v>
      </c>
      <c r="Q47" s="324">
        <f>payesh!AU82</f>
        <v>250000000</v>
      </c>
    </row>
    <row r="48" spans="4:17" ht="18.75" thickBot="1" x14ac:dyDescent="0.45">
      <c r="D48" s="326">
        <f>SHG!B47</f>
        <v>44</v>
      </c>
      <c r="E48" s="328" t="str">
        <f>SHG!C47</f>
        <v>کردستان</v>
      </c>
      <c r="F48" s="329" t="str">
        <f>SHG!D47</f>
        <v>قروه</v>
      </c>
      <c r="G48" s="329" t="str">
        <f>SHG!E47</f>
        <v>خریله</v>
      </c>
      <c r="H48" s="330" t="str">
        <f>payesh!AV15</f>
        <v>29/6/94</v>
      </c>
      <c r="I48" s="329" t="str">
        <f>SHG!F47</f>
        <v>ریحانه</v>
      </c>
      <c r="J48" s="331" t="s">
        <v>950</v>
      </c>
      <c r="K48" s="329">
        <f>payesh!AV22</f>
        <v>18</v>
      </c>
      <c r="L48" s="329" t="str">
        <f>SHG!P47</f>
        <v>فاطمه دهقانی</v>
      </c>
      <c r="M48" s="329" t="str">
        <f>SHG!Q47</f>
        <v>کلثوم دهقانی</v>
      </c>
      <c r="N48" s="329" t="str">
        <f>SHG!R47</f>
        <v>لیلا دهقانی</v>
      </c>
      <c r="O48" s="330">
        <f>SHG!N47</f>
        <v>76038437</v>
      </c>
      <c r="P48" s="329">
        <f>payesh!AV62</f>
        <v>19070000</v>
      </c>
      <c r="Q48" s="332">
        <f>payesh!AV82</f>
        <v>210000000</v>
      </c>
    </row>
    <row r="49" spans="4:17" ht="18.75" thickBot="1" x14ac:dyDescent="0.45">
      <c r="D49" s="333">
        <f>SHG!B48</f>
        <v>45</v>
      </c>
      <c r="E49" s="327" t="str">
        <f>SHG!C48</f>
        <v>کردستان</v>
      </c>
      <c r="F49" s="321" t="str">
        <f>SHG!D48</f>
        <v>قروه</v>
      </c>
      <c r="G49" s="321" t="str">
        <f>SHG!E48</f>
        <v>خریله</v>
      </c>
      <c r="H49" s="322" t="str">
        <f>payesh!AW15</f>
        <v>11/7/94</v>
      </c>
      <c r="I49" s="321" t="str">
        <f>SHG!F48</f>
        <v>خاطره</v>
      </c>
      <c r="J49" s="323" t="s">
        <v>950</v>
      </c>
      <c r="K49" s="321">
        <f>payesh!AW22</f>
        <v>17</v>
      </c>
      <c r="L49" s="321" t="str">
        <f>SHG!P48</f>
        <v>زینا فرجی</v>
      </c>
      <c r="M49" s="321" t="str">
        <f>SHG!Q48</f>
        <v>خاطره  امینی</v>
      </c>
      <c r="N49" s="321" t="str">
        <f>SHG!R48</f>
        <v>فریده دهقانی</v>
      </c>
      <c r="O49" s="322">
        <f>SHG!N48</f>
        <v>761467048</v>
      </c>
      <c r="P49" s="321">
        <f>payesh!AW62</f>
        <v>19710000</v>
      </c>
      <c r="Q49" s="324">
        <f>payesh!AW82</f>
        <v>215000000</v>
      </c>
    </row>
    <row r="50" spans="4:17" ht="18.75" thickBot="1" x14ac:dyDescent="0.45">
      <c r="D50" s="326">
        <f>SHG!B49</f>
        <v>46</v>
      </c>
      <c r="E50" s="328" t="str">
        <f>SHG!C49</f>
        <v>کردستان</v>
      </c>
      <c r="F50" s="329" t="str">
        <f>SHG!D49</f>
        <v>قروه</v>
      </c>
      <c r="G50" s="329" t="str">
        <f>SHG!E49</f>
        <v>کنگره</v>
      </c>
      <c r="H50" s="330" t="str">
        <f>payesh!AX15</f>
        <v>30/7/94</v>
      </c>
      <c r="I50" s="329" t="str">
        <f>SHG!F49</f>
        <v>ابتسام</v>
      </c>
      <c r="J50" s="331" t="s">
        <v>950</v>
      </c>
      <c r="K50" s="329">
        <f>payesh!AX22</f>
        <v>15</v>
      </c>
      <c r="L50" s="329" t="str">
        <f>SHG!P49</f>
        <v xml:space="preserve"> آرزو قبادی</v>
      </c>
      <c r="M50" s="329" t="str">
        <f>SHG!Q49</f>
        <v>لادن محمدی</v>
      </c>
      <c r="N50" s="329" t="str">
        <f>SHG!R49</f>
        <v>جیران کریمی</v>
      </c>
      <c r="O50" s="330">
        <f>SHG!N49</f>
        <v>763543563</v>
      </c>
      <c r="P50" s="329">
        <f>payesh!AX62</f>
        <v>16632000</v>
      </c>
      <c r="Q50" s="332">
        <f>payesh!AX82</f>
        <v>225000000</v>
      </c>
    </row>
    <row r="51" spans="4:17" ht="18.75" thickBot="1" x14ac:dyDescent="0.45">
      <c r="D51" s="333">
        <f>SHG!B50</f>
        <v>47</v>
      </c>
      <c r="E51" s="327" t="str">
        <f>SHG!C50</f>
        <v>کردستان</v>
      </c>
      <c r="F51" s="321" t="str">
        <f>SHG!D50</f>
        <v>قروه</v>
      </c>
      <c r="G51" s="321" t="str">
        <f>SHG!E50</f>
        <v>کنگره</v>
      </c>
      <c r="H51" s="322" t="str">
        <f>payesh!AY15</f>
        <v>30/7/94</v>
      </c>
      <c r="I51" s="321" t="str">
        <f>SHG!F50</f>
        <v>ستاره</v>
      </c>
      <c r="J51" s="323" t="s">
        <v>950</v>
      </c>
      <c r="K51" s="321">
        <f>payesh!AY22</f>
        <v>14</v>
      </c>
      <c r="L51" s="321" t="str">
        <f>SHG!P50</f>
        <v>محبوبه امیری</v>
      </c>
      <c r="M51" s="321" t="str">
        <f>SHG!Q50</f>
        <v xml:space="preserve">شریفه فتحی </v>
      </c>
      <c r="N51" s="321" t="str">
        <f>SHG!R50</f>
        <v>ثریا فتحی</v>
      </c>
      <c r="O51" s="322">
        <f>SHG!N50</f>
        <v>763530166</v>
      </c>
      <c r="P51" s="321">
        <f>payesh!AY62</f>
        <v>14586000</v>
      </c>
      <c r="Q51" s="324">
        <f>payesh!AY82</f>
        <v>200000000</v>
      </c>
    </row>
    <row r="52" spans="4:17" ht="18.75" thickBot="1" x14ac:dyDescent="0.45">
      <c r="D52" s="326">
        <f>SHG!B51</f>
        <v>48</v>
      </c>
      <c r="E52" s="328" t="str">
        <f>SHG!C51</f>
        <v>کردستان</v>
      </c>
      <c r="F52" s="329" t="str">
        <f>SHG!D51</f>
        <v>قروه</v>
      </c>
      <c r="G52" s="329" t="str">
        <f>SHG!E51</f>
        <v>شکوه آباد</v>
      </c>
      <c r="H52" s="330" t="str">
        <f>payesh!AZ15</f>
        <v>18/8/94</v>
      </c>
      <c r="I52" s="329" t="str">
        <f>SHG!F51</f>
        <v>برکت</v>
      </c>
      <c r="J52" s="331" t="s">
        <v>950</v>
      </c>
      <c r="K52" s="329">
        <f>payesh!AZ22</f>
        <v>15</v>
      </c>
      <c r="L52" s="329" t="str">
        <f>SHG!P51</f>
        <v>صغری ملکی موفق</v>
      </c>
      <c r="M52" s="329" t="str">
        <f>SHG!Q51</f>
        <v>ژیلا حشمتی</v>
      </c>
      <c r="N52" s="329" t="str">
        <f>SHG!R51</f>
        <v>ظریفه زارعی</v>
      </c>
      <c r="O52" s="330">
        <f>SHG!N51</f>
        <v>765314019</v>
      </c>
      <c r="P52" s="329">
        <f>payesh!AZ62</f>
        <v>20650000</v>
      </c>
      <c r="Q52" s="332">
        <f>payesh!AZ82</f>
        <v>200000000</v>
      </c>
    </row>
    <row r="53" spans="4:17" ht="18.75" thickBot="1" x14ac:dyDescent="0.45">
      <c r="D53" s="333">
        <f>SHG!B52</f>
        <v>49</v>
      </c>
      <c r="E53" s="327" t="str">
        <f>SHG!C52</f>
        <v>کردستان</v>
      </c>
      <c r="F53" s="321" t="str">
        <f>SHG!D52</f>
        <v>قروه</v>
      </c>
      <c r="G53" s="321" t="str">
        <f>SHG!E52</f>
        <v>شکوه آباد</v>
      </c>
      <c r="H53" s="322" t="str">
        <f>payesh!BA15</f>
        <v>18/8/94</v>
      </c>
      <c r="I53" s="321" t="str">
        <f>SHG!F52</f>
        <v>گلبرگ</v>
      </c>
      <c r="J53" s="323" t="s">
        <v>950</v>
      </c>
      <c r="K53" s="321">
        <f>payesh!BA22</f>
        <v>16</v>
      </c>
      <c r="L53" s="321" t="str">
        <f>SHG!P52</f>
        <v>هاجر اردلان</v>
      </c>
      <c r="M53" s="321" t="str">
        <f>SHG!Q52</f>
        <v>لیلی سلیمانیان</v>
      </c>
      <c r="N53" s="321" t="str">
        <f>SHG!R52</f>
        <v>کبری وحدت</v>
      </c>
      <c r="O53" s="322">
        <f>SHG!N52</f>
        <v>765716365</v>
      </c>
      <c r="P53" s="321">
        <f>payesh!BA62</f>
        <v>27860000</v>
      </c>
      <c r="Q53" s="324">
        <f>payesh!BA82</f>
        <v>225000000</v>
      </c>
    </row>
    <row r="54" spans="4:17" ht="18.75" thickBot="1" x14ac:dyDescent="0.45">
      <c r="D54" s="326">
        <f>SHG!B53</f>
        <v>50</v>
      </c>
      <c r="E54" s="328" t="str">
        <f>SHG!C53</f>
        <v>کردستان</v>
      </c>
      <c r="F54" s="329" t="str">
        <f>SHG!D53</f>
        <v>قروه</v>
      </c>
      <c r="G54" s="329" t="str">
        <f>SHG!E53</f>
        <v>کریم اباد</v>
      </c>
      <c r="H54" s="330" t="str">
        <f>payesh!BB15</f>
        <v>27/7/94</v>
      </c>
      <c r="I54" s="329" t="str">
        <f>SHG!F53</f>
        <v>شب بو</v>
      </c>
      <c r="J54" s="331" t="s">
        <v>950</v>
      </c>
      <c r="K54" s="329">
        <f>payesh!BB22</f>
        <v>20</v>
      </c>
      <c r="L54" s="329" t="str">
        <f>SHG!P53</f>
        <v>ریحان خالدیان</v>
      </c>
      <c r="M54" s="329" t="str">
        <f>SHG!Q53</f>
        <v>زینب مفاخری</v>
      </c>
      <c r="N54" s="329" t="str">
        <f>SHG!R53</f>
        <v>پریا مفاخری</v>
      </c>
      <c r="O54" s="330">
        <f>SHG!N53</f>
        <v>0</v>
      </c>
      <c r="P54" s="329">
        <f>payesh!BB62</f>
        <v>29430000</v>
      </c>
      <c r="Q54" s="332">
        <f>payesh!BB82</f>
        <v>275000000</v>
      </c>
    </row>
    <row r="55" spans="4:17" ht="18.75" thickBot="1" x14ac:dyDescent="0.45">
      <c r="D55" s="333">
        <f>SHG!B54</f>
        <v>51</v>
      </c>
      <c r="E55" s="327" t="str">
        <f>SHG!C54</f>
        <v>کردستان</v>
      </c>
      <c r="F55" s="321" t="str">
        <f>SHG!D54</f>
        <v>قروه</v>
      </c>
      <c r="G55" s="321" t="str">
        <f>SHG!E54</f>
        <v>زیویه</v>
      </c>
      <c r="H55" s="322" t="str">
        <f>payesh!BC15</f>
        <v>12/8/94</v>
      </c>
      <c r="I55" s="321" t="str">
        <f>SHG!F54</f>
        <v>سمانه</v>
      </c>
      <c r="J55" s="323" t="s">
        <v>950</v>
      </c>
      <c r="K55" s="321">
        <f>payesh!BC22</f>
        <v>20</v>
      </c>
      <c r="L55" s="321" t="str">
        <f>SHG!P54</f>
        <v>زهرا مظفری</v>
      </c>
      <c r="M55" s="321" t="str">
        <f>SHG!Q54</f>
        <v>اشرفی مظفری</v>
      </c>
      <c r="N55" s="321" t="str">
        <f>SHG!R54</f>
        <v>فاطمه نعمتی</v>
      </c>
      <c r="O55" s="322">
        <f>SHG!N54</f>
        <v>768200814</v>
      </c>
      <c r="P55" s="321">
        <f>payesh!BC62</f>
        <v>20430000</v>
      </c>
      <c r="Q55" s="324">
        <f>payesh!BC82</f>
        <v>260000000</v>
      </c>
    </row>
    <row r="56" spans="4:17" ht="18.75" thickBot="1" x14ac:dyDescent="0.45">
      <c r="D56" s="326">
        <f>SHG!B55</f>
        <v>52</v>
      </c>
      <c r="E56" s="328" t="str">
        <f>SHG!C55</f>
        <v>کردستان</v>
      </c>
      <c r="F56" s="329" t="str">
        <f>SHG!D55</f>
        <v>قروه</v>
      </c>
      <c r="G56" s="329" t="str">
        <f>SHG!E55</f>
        <v>ویهج</v>
      </c>
      <c r="H56" s="330" t="str">
        <f>payesh!BD15</f>
        <v>25/8/94</v>
      </c>
      <c r="I56" s="329" t="str">
        <f>SHG!F55</f>
        <v>گل ها</v>
      </c>
      <c r="J56" s="331" t="s">
        <v>950</v>
      </c>
      <c r="K56" s="329">
        <f>payesh!BD22</f>
        <v>17</v>
      </c>
      <c r="L56" s="329" t="str">
        <f>SHG!P55</f>
        <v>فاطمه رضایی</v>
      </c>
      <c r="M56" s="329" t="str">
        <f>SHG!Q55</f>
        <v>مریم نصرالهی</v>
      </c>
      <c r="N56" s="329" t="str">
        <f>SHG!R55</f>
        <v>اکرم قاسمی</v>
      </c>
      <c r="O56" s="330">
        <f>SHG!N55</f>
        <v>766640676</v>
      </c>
      <c r="P56" s="329">
        <f>payesh!BD62</f>
        <v>20820000</v>
      </c>
      <c r="Q56" s="332">
        <f>payesh!BD82</f>
        <v>235000000</v>
      </c>
    </row>
    <row r="57" spans="4:17" ht="18.75" thickBot="1" x14ac:dyDescent="0.45">
      <c r="D57" s="333">
        <f>SHG!B56</f>
        <v>53</v>
      </c>
      <c r="E57" s="327" t="str">
        <f>SHG!C56</f>
        <v>کردستان</v>
      </c>
      <c r="F57" s="321" t="str">
        <f>SHG!D56</f>
        <v>قروه</v>
      </c>
      <c r="G57" s="321" t="str">
        <f>SHG!E56</f>
        <v>ویهج</v>
      </c>
      <c r="H57" s="322" t="str">
        <f>payesh!BE15</f>
        <v>25/8/94</v>
      </c>
      <c r="I57" s="321" t="str">
        <f>SHG!F56</f>
        <v>یاسمن</v>
      </c>
      <c r="J57" s="323" t="s">
        <v>950</v>
      </c>
      <c r="K57" s="321">
        <f>payesh!BE22</f>
        <v>21</v>
      </c>
      <c r="L57" s="321" t="str">
        <f>SHG!P56</f>
        <v>رضیه سنگین آبادی</v>
      </c>
      <c r="M57" s="321" t="str">
        <f>SHG!Q56</f>
        <v>طاهره مرادی</v>
      </c>
      <c r="N57" s="321" t="str">
        <f>SHG!R56</f>
        <v>صدری خاکسار سنگین آبادی</v>
      </c>
      <c r="O57" s="322">
        <f>SHG!N56</f>
        <v>766625091</v>
      </c>
      <c r="P57" s="321">
        <f>payesh!BE62</f>
        <v>27570000</v>
      </c>
      <c r="Q57" s="324">
        <f>payesh!BE82</f>
        <v>255000000</v>
      </c>
    </row>
    <row r="58" spans="4:17" ht="18.75" thickBot="1" x14ac:dyDescent="0.45">
      <c r="D58" s="326">
        <f>SHG!B57</f>
        <v>54</v>
      </c>
      <c r="E58" s="328" t="str">
        <f>SHG!C57</f>
        <v>کردستان</v>
      </c>
      <c r="F58" s="329" t="str">
        <f>SHG!D57</f>
        <v>قروه</v>
      </c>
      <c r="G58" s="329" t="str">
        <f>SHG!E57</f>
        <v>شوراب حاجی</v>
      </c>
      <c r="H58" s="330" t="str">
        <f>payesh!BF15</f>
        <v>30/9/94</v>
      </c>
      <c r="I58" s="329" t="str">
        <f>SHG!F57</f>
        <v>یلدا</v>
      </c>
      <c r="J58" s="331" t="s">
        <v>230</v>
      </c>
      <c r="K58" s="329">
        <f>payesh!BF22</f>
        <v>18</v>
      </c>
      <c r="L58" s="329" t="str">
        <f>SHG!P57</f>
        <v>خدیجه رستمی</v>
      </c>
      <c r="M58" s="329" t="str">
        <f>SHG!Q57</f>
        <v>پروانه رضایی</v>
      </c>
      <c r="N58" s="329" t="str">
        <f>SHG!R57</f>
        <v>خدیجه صفره</v>
      </c>
      <c r="O58" s="330">
        <f>SHG!N57</f>
        <v>0</v>
      </c>
      <c r="P58" s="329">
        <f>payesh!BF62</f>
        <v>33600000</v>
      </c>
      <c r="Q58" s="332">
        <f>payesh!BF82</f>
        <v>0</v>
      </c>
    </row>
    <row r="59" spans="4:17" ht="18.75" thickBot="1" x14ac:dyDescent="0.45">
      <c r="D59" s="333">
        <f>SHG!B58</f>
        <v>55</v>
      </c>
      <c r="E59" s="327" t="str">
        <f>SHG!C58</f>
        <v>کردستان</v>
      </c>
      <c r="F59" s="321" t="str">
        <f>SHG!D58</f>
        <v>قروه</v>
      </c>
      <c r="G59" s="321" t="str">
        <f>SHG!E58</f>
        <v>یالغوز آغاج</v>
      </c>
      <c r="H59" s="322" t="str">
        <f>payesh!BG15</f>
        <v>5/6/94</v>
      </c>
      <c r="I59" s="321" t="str">
        <f>SHG!F58</f>
        <v>ویانا</v>
      </c>
      <c r="J59" s="323" t="s">
        <v>950</v>
      </c>
      <c r="K59" s="321">
        <f>payesh!BG22</f>
        <v>20</v>
      </c>
      <c r="L59" s="321" t="str">
        <f>SHG!P58</f>
        <v>زهرا کریمی</v>
      </c>
      <c r="M59" s="321" t="str">
        <f>SHG!Q58</f>
        <v>شهین کریمی</v>
      </c>
      <c r="N59" s="321" t="str">
        <f>SHG!R58</f>
        <v>زینب مهربانی</v>
      </c>
      <c r="O59" s="322">
        <f>SHG!N58</f>
        <v>764309532</v>
      </c>
      <c r="P59" s="321">
        <f>payesh!BG62</f>
        <v>25050000</v>
      </c>
      <c r="Q59" s="324">
        <f>payesh!BG82</f>
        <v>255000000</v>
      </c>
    </row>
    <row r="60" spans="4:17" ht="18.75" thickBot="1" x14ac:dyDescent="0.45">
      <c r="D60" s="326">
        <f>SHG!B59</f>
        <v>56</v>
      </c>
      <c r="E60" s="328" t="str">
        <f>SHG!C59</f>
        <v>کردستان</v>
      </c>
      <c r="F60" s="329" t="str">
        <f>SHG!D59</f>
        <v>قروه</v>
      </c>
      <c r="G60" s="329" t="str">
        <f>SHG!E59</f>
        <v>سنگین آباد</v>
      </c>
      <c r="H60" s="330" t="str">
        <f>payesh!BH15</f>
        <v>5/9/94</v>
      </c>
      <c r="I60" s="329" t="str">
        <f>SHG!F59</f>
        <v>زهرا</v>
      </c>
      <c r="J60" s="331" t="s">
        <v>950</v>
      </c>
      <c r="K60" s="329">
        <f>payesh!BH22</f>
        <v>16</v>
      </c>
      <c r="L60" s="329" t="str">
        <f>SHG!P59</f>
        <v>محبوبه سنگین آبادی</v>
      </c>
      <c r="M60" s="329" t="str">
        <f>SHG!Q59</f>
        <v>پریسا سنگین آبادی</v>
      </c>
      <c r="N60" s="329" t="str">
        <f>SHG!R59</f>
        <v>زهرا نوروزی</v>
      </c>
      <c r="O60" s="330">
        <f>SHG!N59</f>
        <v>766086238</v>
      </c>
      <c r="P60" s="329">
        <f>payesh!BH62</f>
        <v>11300000</v>
      </c>
      <c r="Q60" s="332">
        <f>payesh!BH82</f>
        <v>240000000</v>
      </c>
    </row>
    <row r="61" spans="4:17" ht="18.75" thickBot="1" x14ac:dyDescent="0.45">
      <c r="D61" s="333">
        <f>SHG!B60</f>
        <v>57</v>
      </c>
      <c r="E61" s="327" t="str">
        <f>SHG!C60</f>
        <v>کردستان</v>
      </c>
      <c r="F61" s="321" t="str">
        <f>SHG!D60</f>
        <v>قروه</v>
      </c>
      <c r="G61" s="321" t="str">
        <f>SHG!E60</f>
        <v>سنگین آباد</v>
      </c>
      <c r="H61" s="322" t="str">
        <f>payesh!BI15</f>
        <v>28/7/94</v>
      </c>
      <c r="I61" s="321" t="str">
        <f>SHG!F60</f>
        <v>نازنین زهرا</v>
      </c>
      <c r="J61" s="323" t="s">
        <v>950</v>
      </c>
      <c r="K61" s="321">
        <f>payesh!BI22</f>
        <v>16</v>
      </c>
      <c r="L61" s="321" t="str">
        <f>SHG!P60</f>
        <v>شیوا بیگلری</v>
      </c>
      <c r="M61" s="321" t="str">
        <f>SHG!Q60</f>
        <v>ساحل سنگین آبادی</v>
      </c>
      <c r="N61" s="321" t="str">
        <f>SHG!R60</f>
        <v>سیران خاکسار</v>
      </c>
      <c r="O61" s="322">
        <f>SHG!N60</f>
        <v>772645565</v>
      </c>
      <c r="P61" s="321">
        <f>payesh!BI62</f>
        <v>11250000</v>
      </c>
      <c r="Q61" s="324">
        <f>payesh!BI82</f>
        <v>200000000</v>
      </c>
    </row>
    <row r="62" spans="4:17" ht="18.75" thickBot="1" x14ac:dyDescent="0.45">
      <c r="D62" s="326">
        <f>SHG!B61</f>
        <v>58</v>
      </c>
      <c r="E62" s="328" t="str">
        <f>SHG!C61</f>
        <v>کردستان</v>
      </c>
      <c r="F62" s="329" t="str">
        <f>SHG!D61</f>
        <v>قروه</v>
      </c>
      <c r="G62" s="329" t="str">
        <f>SHG!E61</f>
        <v>قصلان</v>
      </c>
      <c r="H62" s="330" t="str">
        <f>payesh!BJ15</f>
        <v>26/11/94</v>
      </c>
      <c r="I62" s="329" t="str">
        <f>SHG!F61</f>
        <v xml:space="preserve">گل محمدی </v>
      </c>
      <c r="J62" s="331" t="s">
        <v>230</v>
      </c>
      <c r="K62" s="329">
        <f>payesh!BJ22</f>
        <v>19</v>
      </c>
      <c r="L62" s="329" t="str">
        <f>SHG!P61</f>
        <v>لیلا محمدی</v>
      </c>
      <c r="M62" s="329" t="str">
        <f>SHG!Q61</f>
        <v>لیلا محمدی</v>
      </c>
      <c r="N62" s="329">
        <f>SHG!R61</f>
        <v>0</v>
      </c>
      <c r="O62" s="330">
        <f>SHG!N61</f>
        <v>0</v>
      </c>
      <c r="P62" s="329">
        <f>payesh!BJ62</f>
        <v>25170000</v>
      </c>
      <c r="Q62" s="332">
        <f>payesh!BJ82</f>
        <v>0</v>
      </c>
    </row>
    <row r="63" spans="4:17" ht="18.75" thickBot="1" x14ac:dyDescent="0.45">
      <c r="D63" s="333">
        <f>SHG!B62</f>
        <v>59</v>
      </c>
      <c r="E63" s="327" t="str">
        <f>SHG!C62</f>
        <v>کردستان</v>
      </c>
      <c r="F63" s="321" t="str">
        <f>SHG!D62</f>
        <v>قروه</v>
      </c>
      <c r="G63" s="321" t="str">
        <f>SHG!E62</f>
        <v>تقی اباد</v>
      </c>
      <c r="H63" s="322" t="str">
        <f>payesh!BK15</f>
        <v>3/12/94</v>
      </c>
      <c r="I63" s="321" t="str">
        <f>SHG!F62</f>
        <v>سوران</v>
      </c>
      <c r="J63" s="323" t="s">
        <v>230</v>
      </c>
      <c r="K63" s="321">
        <f>payesh!BK22</f>
        <v>15</v>
      </c>
      <c r="L63" s="321" t="str">
        <f>SHG!P62</f>
        <v>خدیجه کریمی</v>
      </c>
      <c r="M63" s="321" t="str">
        <f>SHG!Q62</f>
        <v>شربت مفاخری</v>
      </c>
      <c r="N63" s="321" t="str">
        <f>SHG!R62</f>
        <v>بهیه دره وزمی</v>
      </c>
      <c r="O63" s="322">
        <f>SHG!N62</f>
        <v>779749464</v>
      </c>
      <c r="P63" s="321">
        <f>payesh!BK62</f>
        <v>19920000</v>
      </c>
      <c r="Q63" s="324">
        <f>payesh!BK82</f>
        <v>0</v>
      </c>
    </row>
    <row r="64" spans="4:17" ht="18.75" thickBot="1" x14ac:dyDescent="0.45">
      <c r="D64" s="326">
        <f>SHG!B63</f>
        <v>60</v>
      </c>
      <c r="E64" s="328" t="str">
        <f>SHG!C63</f>
        <v>کردستان</v>
      </c>
      <c r="F64" s="329" t="str">
        <f>SHG!D63</f>
        <v>قروه</v>
      </c>
      <c r="G64" s="329" t="str">
        <f>SHG!E63</f>
        <v>نبی اباد</v>
      </c>
      <c r="H64" s="330" t="str">
        <f>payesh!BL15</f>
        <v>26/11/94</v>
      </c>
      <c r="I64" s="329" t="str">
        <f>SHG!F63</f>
        <v>رستگار</v>
      </c>
      <c r="J64" s="331" t="s">
        <v>230</v>
      </c>
      <c r="K64" s="329">
        <f>payesh!BL22</f>
        <v>20</v>
      </c>
      <c r="L64" s="329" t="str">
        <f>SHG!P63</f>
        <v>صفیه رضایی</v>
      </c>
      <c r="M64" s="329" t="str">
        <f>SHG!Q63</f>
        <v>علویه محمدی</v>
      </c>
      <c r="N64" s="329" t="str">
        <f>SHG!R63</f>
        <v>ژیلا مفاخری</v>
      </c>
      <c r="O64" s="330">
        <f>SHG!N63</f>
        <v>779765689</v>
      </c>
      <c r="P64" s="329">
        <f>payesh!BL62</f>
        <v>10640000</v>
      </c>
      <c r="Q64" s="332">
        <f>payesh!BL82</f>
        <v>0</v>
      </c>
    </row>
    <row r="65" spans="4:17" ht="18.75" thickBot="1" x14ac:dyDescent="0.45">
      <c r="D65" s="333">
        <f>SHG!B64</f>
        <v>61</v>
      </c>
      <c r="E65" s="327" t="str">
        <f>SHG!C64</f>
        <v>کردستان</v>
      </c>
      <c r="F65" s="321" t="str">
        <f>SHG!D64</f>
        <v>قروه</v>
      </c>
      <c r="G65" s="321" t="str">
        <f>SHG!E64</f>
        <v>سنگین اباد</v>
      </c>
      <c r="H65" s="322" t="str">
        <f>payesh!BM15</f>
        <v>25/11/94</v>
      </c>
      <c r="I65" s="321" t="str">
        <f>SHG!F64</f>
        <v>روژیا</v>
      </c>
      <c r="J65" s="323" t="s">
        <v>230</v>
      </c>
      <c r="K65" s="321">
        <f>payesh!BM22</f>
        <v>17</v>
      </c>
      <c r="L65" s="321" t="str">
        <f>SHG!P64</f>
        <v>هایده سنگین ابادی</v>
      </c>
      <c r="M65" s="321" t="str">
        <f>SHG!Q64</f>
        <v>حنیفه هاشمی</v>
      </c>
      <c r="N65" s="321" t="str">
        <f>SHG!R64</f>
        <v>روناک سنگین ابادی</v>
      </c>
      <c r="O65" s="322">
        <f>SHG!N64</f>
        <v>779594837</v>
      </c>
      <c r="P65" s="321">
        <f>payesh!BM62</f>
        <v>9840000</v>
      </c>
      <c r="Q65" s="324">
        <f>payesh!BM82</f>
        <v>0</v>
      </c>
    </row>
    <row r="66" spans="4:17" ht="18.75" thickBot="1" x14ac:dyDescent="0.45">
      <c r="D66" s="326">
        <f>SHG!B65</f>
        <v>62</v>
      </c>
      <c r="E66" s="328" t="str">
        <f>SHG!C65</f>
        <v>کردستان</v>
      </c>
      <c r="F66" s="329" t="str">
        <f>SHG!D65</f>
        <v>قروه</v>
      </c>
      <c r="G66" s="329" t="str">
        <f>SHG!E65</f>
        <v>سیلاب</v>
      </c>
      <c r="H66" s="330" t="str">
        <f>payesh!BN15</f>
        <v>5/12/94</v>
      </c>
      <c r="I66" s="329" t="str">
        <f>SHG!F65</f>
        <v>مبینا</v>
      </c>
      <c r="J66" s="331" t="s">
        <v>230</v>
      </c>
      <c r="K66" s="329">
        <f>payesh!BN22</f>
        <v>21</v>
      </c>
      <c r="L66" s="329" t="str">
        <f>SHG!P65</f>
        <v>آمنه چراغی</v>
      </c>
      <c r="M66" s="329" t="str">
        <f>SHG!Q65</f>
        <v>زهرا کریمی</v>
      </c>
      <c r="N66" s="329" t="str">
        <f>SHG!R65</f>
        <v>فاطمه میرزایی</v>
      </c>
      <c r="O66" s="330">
        <f>SHG!N65</f>
        <v>780110865</v>
      </c>
      <c r="P66" s="329">
        <f>payesh!BN62</f>
        <v>13200000</v>
      </c>
      <c r="Q66" s="332">
        <f>payesh!BN82</f>
        <v>0</v>
      </c>
    </row>
    <row r="67" spans="4:17" ht="18.75" thickBot="1" x14ac:dyDescent="0.45">
      <c r="D67" s="333">
        <f>SHG!B66</f>
        <v>63</v>
      </c>
      <c r="E67" s="327" t="str">
        <f>SHG!C66</f>
        <v>کردستان</v>
      </c>
      <c r="F67" s="321" t="str">
        <f>SHG!D66</f>
        <v>قروه</v>
      </c>
      <c r="G67" s="321" t="str">
        <f>SHG!E66</f>
        <v>شوراب خان</v>
      </c>
      <c r="H67" s="322" t="str">
        <f>payesh!BO15</f>
        <v>5/12/94</v>
      </c>
      <c r="I67" s="321" t="str">
        <f>SHG!F66</f>
        <v>بهار</v>
      </c>
      <c r="J67" s="323" t="s">
        <v>230</v>
      </c>
      <c r="K67" s="321">
        <f>payesh!BO22</f>
        <v>15</v>
      </c>
      <c r="L67" s="321" t="str">
        <f>SHG!P66</f>
        <v>شریفه موالی</v>
      </c>
      <c r="M67" s="321" t="str">
        <f>SHG!Q66</f>
        <v>نسرین شرفبیانی</v>
      </c>
      <c r="N67" s="321" t="str">
        <f>SHG!R66</f>
        <v>سهیلا محمدی</v>
      </c>
      <c r="O67" s="322">
        <f>SHG!N66</f>
        <v>780112829</v>
      </c>
      <c r="P67" s="321">
        <f>payesh!BO62</f>
        <v>1250000</v>
      </c>
      <c r="Q67" s="324">
        <f>payesh!BO82</f>
        <v>0</v>
      </c>
    </row>
    <row r="68" spans="4:17" ht="18.75" thickBot="1" x14ac:dyDescent="0.45">
      <c r="D68" s="326">
        <f>SHG!B67</f>
        <v>64</v>
      </c>
      <c r="E68" s="328" t="str">
        <f>SHG!C67</f>
        <v>کردستان</v>
      </c>
      <c r="F68" s="329" t="str">
        <f>SHG!D67</f>
        <v>قروه</v>
      </c>
      <c r="G68" s="329" t="str">
        <f>SHG!E67</f>
        <v>کامشگران</v>
      </c>
      <c r="H68" s="330" t="str">
        <f>payesh!BP15</f>
        <v>20/12/94</v>
      </c>
      <c r="I68" s="329" t="str">
        <f>SHG!F67</f>
        <v>شقایق</v>
      </c>
      <c r="J68" s="331" t="s">
        <v>230</v>
      </c>
      <c r="K68" s="329">
        <f>payesh!BP22</f>
        <v>15</v>
      </c>
      <c r="L68" s="329" t="str">
        <f>SHG!P67</f>
        <v>پریسا مفاخری</v>
      </c>
      <c r="M68" s="329" t="str">
        <f>SHG!Q67</f>
        <v>ثانیه قادری</v>
      </c>
      <c r="N68" s="329" t="str">
        <f>SHG!R67</f>
        <v>رزیتا محمدی پور</v>
      </c>
      <c r="O68" s="330">
        <f>SHG!N67</f>
        <v>780122521</v>
      </c>
      <c r="P68" s="329">
        <f>payesh!BP62</f>
        <v>8660000</v>
      </c>
      <c r="Q68" s="332">
        <f>payesh!BP82</f>
        <v>0</v>
      </c>
    </row>
    <row r="69" spans="4:17" ht="18.75" thickBot="1" x14ac:dyDescent="0.45">
      <c r="D69" s="333">
        <f>SHG!B68</f>
        <v>65</v>
      </c>
      <c r="E69" s="327" t="str">
        <f>SHG!C68</f>
        <v>کردستان</v>
      </c>
      <c r="F69" s="321" t="str">
        <f>SHG!D68</f>
        <v>قروه</v>
      </c>
      <c r="G69" s="321" t="str">
        <f>SHG!E68</f>
        <v>کامشگران</v>
      </c>
      <c r="H69" s="322" t="str">
        <f>payesh!BQ15</f>
        <v>20/12/94</v>
      </c>
      <c r="I69" s="321" t="str">
        <f>SHG!F68</f>
        <v>آتنا</v>
      </c>
      <c r="J69" s="323" t="s">
        <v>230</v>
      </c>
      <c r="K69" s="321">
        <f>payesh!BQ22</f>
        <v>18</v>
      </c>
      <c r="L69" s="321" t="str">
        <f>SHG!P68</f>
        <v>حلیمه قمری</v>
      </c>
      <c r="M69" s="321" t="str">
        <f>SHG!Q68</f>
        <v>فائزه مرواری</v>
      </c>
      <c r="N69" s="321" t="str">
        <f>SHG!R68</f>
        <v>مهوش سعیدی</v>
      </c>
      <c r="O69" s="322">
        <f>SHG!N68</f>
        <v>780107761</v>
      </c>
      <c r="P69" s="321">
        <f>payesh!BQ62</f>
        <v>11400000</v>
      </c>
      <c r="Q69" s="324">
        <f>payesh!BQ82</f>
        <v>0</v>
      </c>
    </row>
    <row r="70" spans="4:17" ht="18.75" thickBot="1" x14ac:dyDescent="0.45">
      <c r="D70" s="326">
        <f>SHG!B69</f>
        <v>66</v>
      </c>
      <c r="E70" s="328" t="str">
        <f>SHG!C69</f>
        <v>کردستان</v>
      </c>
      <c r="F70" s="329" t="str">
        <f>SHG!D69</f>
        <v>قروه</v>
      </c>
      <c r="G70" s="329" t="str">
        <f>SHG!E69</f>
        <v>ویهج</v>
      </c>
      <c r="H70" s="330" t="str">
        <f>payesh!BR15</f>
        <v>25/12/94</v>
      </c>
      <c r="I70" s="329" t="str">
        <f>SHG!F69</f>
        <v>سمنو</v>
      </c>
      <c r="J70" s="331" t="s">
        <v>230</v>
      </c>
      <c r="K70" s="329">
        <f>payesh!BR22</f>
        <v>18</v>
      </c>
      <c r="L70" s="329" t="str">
        <f>SHG!P69</f>
        <v>مریم درویشی</v>
      </c>
      <c r="M70" s="329" t="str">
        <f>SHG!Q69</f>
        <v>مریم مرادی</v>
      </c>
      <c r="N70" s="329" t="str">
        <f>SHG!R69</f>
        <v>زهرا بدیغ</v>
      </c>
      <c r="O70" s="330">
        <f>SHG!N69</f>
        <v>782599080</v>
      </c>
      <c r="P70" s="329">
        <f>payesh!BR62</f>
        <v>16380000</v>
      </c>
      <c r="Q70" s="332">
        <f>payesh!BR82</f>
        <v>0</v>
      </c>
    </row>
    <row r="71" spans="4:17" ht="18.75" thickBot="1" x14ac:dyDescent="0.45">
      <c r="D71" s="333">
        <f>SHG!B70</f>
        <v>67</v>
      </c>
      <c r="E71" s="327" t="str">
        <f>SHG!C70</f>
        <v>کردستان</v>
      </c>
      <c r="F71" s="321" t="str">
        <f>SHG!D70</f>
        <v>قروه</v>
      </c>
      <c r="G71" s="321" t="str">
        <f>SHG!E70</f>
        <v>ویهج</v>
      </c>
      <c r="H71" s="322">
        <f>payesh!BS15</f>
        <v>0</v>
      </c>
      <c r="I71" s="321" t="str">
        <f>SHG!F70</f>
        <v>بیز</v>
      </c>
      <c r="J71" s="323" t="s">
        <v>230</v>
      </c>
      <c r="K71" s="321">
        <f>payesh!BS22</f>
        <v>21</v>
      </c>
      <c r="L71" s="321" t="str">
        <f>SHG!P70</f>
        <v>علی جلالی</v>
      </c>
      <c r="M71" s="321" t="str">
        <f>SHG!Q70</f>
        <v>سمیه مرادی</v>
      </c>
      <c r="N71" s="321" t="str">
        <f>SHG!R70</f>
        <v>معصومه فتحی</v>
      </c>
      <c r="O71" s="322">
        <f>SHG!N70</f>
        <v>786620951</v>
      </c>
      <c r="P71" s="321">
        <f>payesh!BS62</f>
        <v>4200000</v>
      </c>
      <c r="Q71" s="324">
        <f>payesh!BS82</f>
        <v>0</v>
      </c>
    </row>
    <row r="72" spans="4:17" ht="18.75" thickBot="1" x14ac:dyDescent="0.45">
      <c r="D72" s="326">
        <f>SHG!B71</f>
        <v>68</v>
      </c>
      <c r="E72" s="328" t="str">
        <f>SHG!C71</f>
        <v>کردستان</v>
      </c>
      <c r="F72" s="329" t="str">
        <f>SHG!D71</f>
        <v>قروه</v>
      </c>
      <c r="G72" s="329" t="str">
        <f>SHG!E71</f>
        <v>قره بلاغ</v>
      </c>
      <c r="H72" s="330">
        <f>payesh!BT15</f>
        <v>0</v>
      </c>
      <c r="I72" s="329" t="str">
        <f>SHG!F71</f>
        <v>نرگس</v>
      </c>
      <c r="J72" s="331" t="s">
        <v>230</v>
      </c>
      <c r="K72" s="329">
        <f>payesh!BT22</f>
        <v>17</v>
      </c>
      <c r="L72" s="329" t="str">
        <f>SHG!P71</f>
        <v>نسیم عبدی</v>
      </c>
      <c r="M72" s="329" t="str">
        <f>SHG!Q71</f>
        <v>خدیجه رضایی</v>
      </c>
      <c r="N72" s="329" t="str">
        <f>SHG!R71</f>
        <v>زهره قلی پور</v>
      </c>
      <c r="O72" s="330">
        <f>SHG!N71</f>
        <v>782602459</v>
      </c>
      <c r="P72" s="329">
        <f>payesh!BT62</f>
        <v>8680000</v>
      </c>
      <c r="Q72" s="332">
        <f>payesh!BT82</f>
        <v>0</v>
      </c>
    </row>
    <row r="73" spans="4:17" ht="18.75" thickBot="1" x14ac:dyDescent="0.45">
      <c r="D73" s="333">
        <f>SHG!B72</f>
        <v>69</v>
      </c>
      <c r="E73" s="327" t="str">
        <f>SHG!C72</f>
        <v>کردستان</v>
      </c>
      <c r="F73" s="321" t="str">
        <f>SHG!D72</f>
        <v>قروه</v>
      </c>
      <c r="G73" s="321" t="str">
        <f>SHG!E72</f>
        <v>پرپیشه</v>
      </c>
      <c r="H73" s="322">
        <f>payesh!BU15</f>
        <v>0</v>
      </c>
      <c r="I73" s="321" t="str">
        <f>SHG!F72</f>
        <v>نازیلا</v>
      </c>
      <c r="J73" s="323" t="s">
        <v>230</v>
      </c>
      <c r="K73" s="321">
        <f>payesh!BU22</f>
        <v>17</v>
      </c>
      <c r="L73" s="321" t="str">
        <f>SHG!P72</f>
        <v>سارا رضایی</v>
      </c>
      <c r="M73" s="321" t="str">
        <f>SHG!Q72</f>
        <v>نگار غلامی</v>
      </c>
      <c r="N73" s="321" t="str">
        <f>SHG!R72</f>
        <v>زعفران فلاحی</v>
      </c>
      <c r="O73" s="322">
        <f>SHG!N72</f>
        <v>782544847</v>
      </c>
      <c r="P73" s="321">
        <f>payesh!BU62</f>
        <v>5600000</v>
      </c>
      <c r="Q73" s="324">
        <f>payesh!BU82</f>
        <v>0</v>
      </c>
    </row>
    <row r="74" spans="4:17" ht="18.75" thickBot="1" x14ac:dyDescent="0.45">
      <c r="D74" s="326">
        <f>SHG!B73</f>
        <v>70</v>
      </c>
      <c r="E74" s="328" t="str">
        <f>SHG!C73</f>
        <v>کردستان</v>
      </c>
      <c r="F74" s="329" t="str">
        <f>SHG!D73</f>
        <v>قروه</v>
      </c>
      <c r="G74" s="329" t="str">
        <f>SHG!E73</f>
        <v>جامه شوران</v>
      </c>
      <c r="H74" s="330">
        <f>payesh!BV15</f>
        <v>1.8547140649149921E-2</v>
      </c>
      <c r="I74" s="329" t="str">
        <f>SHG!F73</f>
        <v>همکاری</v>
      </c>
      <c r="J74" s="331" t="s">
        <v>230</v>
      </c>
      <c r="K74" s="329">
        <f>payesh!BV22</f>
        <v>14</v>
      </c>
      <c r="L74" s="329" t="str">
        <f>SHG!P73</f>
        <v>مهوش عباسی</v>
      </c>
      <c r="M74" s="329" t="str">
        <f>SHG!Q73</f>
        <v>خدیجه محمدی</v>
      </c>
      <c r="N74" s="329" t="str">
        <f>SHG!R73</f>
        <v>فاطمه</v>
      </c>
      <c r="O74" s="330">
        <f>SHG!N73</f>
        <v>0</v>
      </c>
      <c r="P74" s="329">
        <f>payesh!BV62</f>
        <v>5600000</v>
      </c>
      <c r="Q74" s="332">
        <f>payesh!BV82</f>
        <v>0</v>
      </c>
    </row>
    <row r="75" spans="4:17" ht="18.75" thickBot="1" x14ac:dyDescent="0.45">
      <c r="D75" s="333">
        <f>SHG!B74</f>
        <v>71</v>
      </c>
      <c r="E75" s="327" t="str">
        <f>SHG!C74</f>
        <v>کردستان</v>
      </c>
      <c r="F75" s="321" t="str">
        <f>SHG!D74</f>
        <v>قروه</v>
      </c>
      <c r="G75" s="321" t="str">
        <f>SHG!E74</f>
        <v>جامه شوران</v>
      </c>
      <c r="H75" s="322" t="str">
        <f>payesh!BW15</f>
        <v>24/12/94</v>
      </c>
      <c r="I75" s="321" t="str">
        <f>SHG!F74</f>
        <v>هانیتا</v>
      </c>
      <c r="J75" s="323" t="s">
        <v>230</v>
      </c>
      <c r="K75" s="321">
        <f>payesh!BW22</f>
        <v>14</v>
      </c>
      <c r="L75" s="321" t="str">
        <f>SHG!P74</f>
        <v>فریده خالدیان</v>
      </c>
      <c r="M75" s="321" t="str">
        <f>SHG!Q74</f>
        <v>سودابه شهبازی</v>
      </c>
      <c r="N75" s="321" t="str">
        <f>SHG!R74</f>
        <v>بیان رضایی</v>
      </c>
      <c r="O75" s="322">
        <f>SHG!N74</f>
        <v>781570038</v>
      </c>
      <c r="P75" s="321">
        <f>payesh!BW62</f>
        <v>6400000</v>
      </c>
      <c r="Q75" s="324">
        <f>payesh!BW82</f>
        <v>0</v>
      </c>
    </row>
    <row r="76" spans="4:17" ht="18.75" thickBot="1" x14ac:dyDescent="0.45">
      <c r="D76" s="326">
        <f>SHG!B75</f>
        <v>72</v>
      </c>
      <c r="E76" s="328" t="str">
        <f>SHG!C75</f>
        <v>کردستان</v>
      </c>
      <c r="F76" s="329" t="str">
        <f>SHG!D75</f>
        <v>قروه</v>
      </c>
      <c r="G76" s="329" t="str">
        <f>SHG!E75</f>
        <v>قاملو</v>
      </c>
      <c r="H76" s="330" t="str">
        <f>payesh!BX15</f>
        <v>25/12/94</v>
      </c>
      <c r="I76" s="329" t="str">
        <f>SHG!F75</f>
        <v>بهار</v>
      </c>
      <c r="J76" s="331" t="s">
        <v>230</v>
      </c>
      <c r="K76" s="329">
        <f>payesh!BX22</f>
        <v>14</v>
      </c>
      <c r="L76" s="329" t="str">
        <f>SHG!P75</f>
        <v>زهرا خالدیان</v>
      </c>
      <c r="M76" s="329" t="str">
        <f>SHG!Q75</f>
        <v>فاطمه خالدیان</v>
      </c>
      <c r="N76" s="329" t="str">
        <f>SHG!R75</f>
        <v>حلیمه مشیر پناهی</v>
      </c>
      <c r="O76" s="330">
        <f>SHG!N75</f>
        <v>0</v>
      </c>
      <c r="P76" s="329">
        <f>payesh!BX62</f>
        <v>4800000</v>
      </c>
      <c r="Q76" s="332">
        <f>payesh!BX82</f>
        <v>0</v>
      </c>
    </row>
    <row r="77" spans="4:17" ht="18.75" thickBot="1" x14ac:dyDescent="0.45">
      <c r="D77" s="333">
        <f>SHG!B76</f>
        <v>73</v>
      </c>
      <c r="E77" s="327" t="str">
        <f>SHG!C76</f>
        <v>کردستان</v>
      </c>
      <c r="F77" s="321" t="str">
        <f>SHG!D76</f>
        <v>قروه</v>
      </c>
      <c r="G77" s="321" t="str">
        <f>SHG!E76</f>
        <v>یالغوز آغاج</v>
      </c>
      <c r="H77" s="322" t="str">
        <f>payesh!BY15</f>
        <v>8/1/95</v>
      </c>
      <c r="I77" s="321" t="str">
        <f>SHG!F76</f>
        <v>نسترن</v>
      </c>
      <c r="J77" s="323" t="s">
        <v>230</v>
      </c>
      <c r="K77" s="321">
        <f>payesh!BY22</f>
        <v>14</v>
      </c>
      <c r="L77" s="321" t="str">
        <f>SHG!P76</f>
        <v>گلناز مفاخری</v>
      </c>
      <c r="M77" s="321" t="str">
        <f>SHG!Q76</f>
        <v>بهار مولوی</v>
      </c>
      <c r="N77" s="321" t="str">
        <f>SHG!R76</f>
        <v>مائده نوری</v>
      </c>
      <c r="O77" s="322">
        <f>SHG!N76</f>
        <v>0</v>
      </c>
      <c r="P77" s="321">
        <f>payesh!BY62</f>
        <v>8400000</v>
      </c>
      <c r="Q77" s="324">
        <f>payesh!BY82</f>
        <v>0</v>
      </c>
    </row>
    <row r="78" spans="4:17" ht="18.75" thickBot="1" x14ac:dyDescent="0.45">
      <c r="D78" s="326">
        <f>SHG!B77</f>
        <v>74</v>
      </c>
      <c r="E78" s="328" t="str">
        <f>SHG!C77</f>
        <v>کردستان</v>
      </c>
      <c r="F78" s="329" t="str">
        <f>SHG!D77</f>
        <v>قروه</v>
      </c>
      <c r="G78" s="329" t="str">
        <f>SHG!E77</f>
        <v>ناظم آباد</v>
      </c>
      <c r="H78" s="330" t="str">
        <f>payesh!BZ15</f>
        <v>22/12/94</v>
      </c>
      <c r="I78" s="329" t="str">
        <f>SHG!F77</f>
        <v>فیروزه ایی</v>
      </c>
      <c r="J78" s="331" t="s">
        <v>230</v>
      </c>
      <c r="K78" s="329">
        <f>payesh!BZ22</f>
        <v>17</v>
      </c>
      <c r="L78" s="329" t="str">
        <f>SHG!P77</f>
        <v>سمانه فرهادی</v>
      </c>
      <c r="M78" s="329" t="str">
        <f>SHG!Q77</f>
        <v>نسرین کمالی</v>
      </c>
      <c r="N78" s="329" t="str">
        <f>SHG!R77</f>
        <v>لیلا احمدی</v>
      </c>
      <c r="O78" s="330">
        <f>SHG!N77</f>
        <v>782553476</v>
      </c>
      <c r="P78" s="329">
        <f>payesh!BZ62</f>
        <v>10000000</v>
      </c>
      <c r="Q78" s="332">
        <f>payesh!BZ82</f>
        <v>0</v>
      </c>
    </row>
    <row r="79" spans="4:17" ht="18.75" thickBot="1" x14ac:dyDescent="0.45">
      <c r="D79" s="333">
        <f>SHG!B78</f>
        <v>75</v>
      </c>
      <c r="E79" s="327" t="str">
        <f>SHG!C78</f>
        <v>کردستان</v>
      </c>
      <c r="F79" s="321" t="str">
        <f>SHG!D78</f>
        <v>قروه</v>
      </c>
      <c r="G79" s="321" t="str">
        <f>SHG!E78</f>
        <v>ناظم آباد</v>
      </c>
      <c r="H79" s="322" t="str">
        <f>payesh!CA15</f>
        <v>23/1/95</v>
      </c>
      <c r="I79" s="321" t="str">
        <f>SHG!F78</f>
        <v>اسماء</v>
      </c>
      <c r="J79" s="323" t="s">
        <v>230</v>
      </c>
      <c r="K79" s="321">
        <f>payesh!CA22</f>
        <v>20</v>
      </c>
      <c r="L79" s="321" t="str">
        <f>SHG!P78</f>
        <v>قدمخیر عنایتی</v>
      </c>
      <c r="M79" s="321" t="str">
        <f>SHG!Q78</f>
        <v>رقیه کریمی</v>
      </c>
      <c r="N79" s="321" t="str">
        <f>SHG!R78</f>
        <v>خدیجه گوشبر</v>
      </c>
      <c r="O79" s="322">
        <f>SHG!N78</f>
        <v>784405277</v>
      </c>
      <c r="P79" s="321">
        <f>payesh!CA62</f>
        <v>8000000</v>
      </c>
      <c r="Q79" s="324">
        <f>payesh!CA82</f>
        <v>0</v>
      </c>
    </row>
    <row r="80" spans="4:17" ht="18.75" thickBot="1" x14ac:dyDescent="0.45">
      <c r="D80" s="326">
        <f>SHG!B79</f>
        <v>76</v>
      </c>
      <c r="E80" s="328" t="str">
        <f>SHG!C79</f>
        <v>کردستان</v>
      </c>
      <c r="F80" s="329" t="str">
        <f>SHG!D79</f>
        <v>قروه</v>
      </c>
      <c r="G80" s="329" t="str">
        <f>SHG!E79</f>
        <v>پرپیشه</v>
      </c>
      <c r="H80" s="330" t="str">
        <f>payesh!CB15</f>
        <v>26/12/94</v>
      </c>
      <c r="I80" s="329" t="str">
        <f>SHG!F79</f>
        <v>آرتین</v>
      </c>
      <c r="J80" s="331" t="s">
        <v>230</v>
      </c>
      <c r="K80" s="329">
        <f>payesh!CB22</f>
        <v>15</v>
      </c>
      <c r="L80" s="329" t="str">
        <f>SHG!P79</f>
        <v>بصیره خالدیان</v>
      </c>
      <c r="M80" s="329" t="str">
        <f>SHG!Q79</f>
        <v>زهرا صادقی</v>
      </c>
      <c r="N80" s="329" t="str">
        <f>SHG!R79</f>
        <v>حمیرا مقصودی</v>
      </c>
      <c r="O80" s="330">
        <f>SHG!N79</f>
        <v>0</v>
      </c>
      <c r="P80" s="329">
        <f>payesh!CB62</f>
        <v>8600000</v>
      </c>
      <c r="Q80" s="332">
        <f>payesh!CB82</f>
        <v>0</v>
      </c>
    </row>
    <row r="81" spans="4:17" ht="18.75" thickBot="1" x14ac:dyDescent="0.45">
      <c r="D81" s="333">
        <f>SHG!B80</f>
        <v>77</v>
      </c>
      <c r="E81" s="327" t="str">
        <f>SHG!C80</f>
        <v>کردستان</v>
      </c>
      <c r="F81" s="321" t="str">
        <f>SHG!D80</f>
        <v>قروه</v>
      </c>
      <c r="G81" s="321" t="str">
        <f>SHG!E80</f>
        <v>امیر قلعه لان</v>
      </c>
      <c r="H81" s="322" t="str">
        <f>payesh!CC15</f>
        <v>24/12/94</v>
      </c>
      <c r="I81" s="321" t="str">
        <f>SHG!F80</f>
        <v>مانی</v>
      </c>
      <c r="J81" s="323" t="s">
        <v>230</v>
      </c>
      <c r="K81" s="321">
        <f>payesh!CC22</f>
        <v>17</v>
      </c>
      <c r="L81" s="321" t="str">
        <f>SHG!P80</f>
        <v>نسرین صادقی</v>
      </c>
      <c r="M81" s="321" t="str">
        <f>SHG!Q80</f>
        <v>زهرا فلاحی</v>
      </c>
      <c r="N81" s="321" t="str">
        <f>SHG!R80</f>
        <v>جمیله میری</v>
      </c>
      <c r="O81" s="322">
        <f>SHG!N80</f>
        <v>0</v>
      </c>
      <c r="P81" s="321">
        <f>payesh!CC62</f>
        <v>6610000</v>
      </c>
      <c r="Q81" s="324">
        <f>payesh!CC82</f>
        <v>0</v>
      </c>
    </row>
    <row r="82" spans="4:17" ht="18.75" thickBot="1" x14ac:dyDescent="0.45">
      <c r="D82" s="326">
        <f>SHG!B81</f>
        <v>78</v>
      </c>
      <c r="E82" s="328" t="str">
        <f>SHG!C81</f>
        <v>کردستان</v>
      </c>
      <c r="F82" s="329" t="str">
        <f>SHG!D81</f>
        <v>قروه</v>
      </c>
      <c r="G82" s="329" t="str">
        <f>SHG!E81</f>
        <v>خشکمروه</v>
      </c>
      <c r="H82" s="330" t="str">
        <f>payesh!CD15</f>
        <v>25/12/94</v>
      </c>
      <c r="I82" s="329" t="str">
        <f>SHG!F81</f>
        <v>تارا</v>
      </c>
      <c r="J82" s="331" t="s">
        <v>230</v>
      </c>
      <c r="K82" s="329">
        <f>payesh!CD22</f>
        <v>16</v>
      </c>
      <c r="L82" s="329" t="str">
        <f>SHG!P81</f>
        <v>شیرین دهقانی</v>
      </c>
      <c r="M82" s="329" t="str">
        <f>SHG!Q81</f>
        <v>بهاره بهرامی</v>
      </c>
      <c r="N82" s="329" t="str">
        <f>SHG!R81</f>
        <v>الهام محمدزاده</v>
      </c>
      <c r="O82" s="330">
        <f>SHG!N81</f>
        <v>782609931</v>
      </c>
      <c r="P82" s="329">
        <f>payesh!CD62</f>
        <v>14400000</v>
      </c>
      <c r="Q82" s="332">
        <f>payesh!CD82</f>
        <v>0</v>
      </c>
    </row>
    <row r="83" spans="4:17" ht="18.75" thickBot="1" x14ac:dyDescent="0.45">
      <c r="D83" s="333">
        <f>SHG!B82</f>
        <v>79</v>
      </c>
      <c r="E83" s="327" t="str">
        <f>SHG!C82</f>
        <v>کردستان</v>
      </c>
      <c r="F83" s="321" t="str">
        <f>SHG!D82</f>
        <v>قروه</v>
      </c>
      <c r="G83" s="321" t="str">
        <f>SHG!E82</f>
        <v>شهابیه</v>
      </c>
      <c r="H83" s="322" t="str">
        <f>payesh!CE15</f>
        <v>26/12/94</v>
      </c>
      <c r="I83" s="321" t="str">
        <f>SHG!F82</f>
        <v>یاسین</v>
      </c>
      <c r="J83" s="323" t="s">
        <v>230</v>
      </c>
      <c r="K83" s="321">
        <f>payesh!CE22</f>
        <v>19</v>
      </c>
      <c r="L83" s="321" t="str">
        <f>SHG!P82</f>
        <v>سولماز قادری</v>
      </c>
      <c r="M83" s="321" t="str">
        <f>SHG!Q82</f>
        <v>بصیره بیگلری</v>
      </c>
      <c r="N83" s="321" t="str">
        <f>SHG!R82</f>
        <v>مینا ملکی</v>
      </c>
      <c r="O83" s="322">
        <f>SHG!N82</f>
        <v>782782554</v>
      </c>
      <c r="P83" s="321">
        <f>payesh!CE62</f>
        <v>9754000</v>
      </c>
      <c r="Q83" s="324">
        <f>payesh!CE82</f>
        <v>0</v>
      </c>
    </row>
    <row r="84" spans="4:17" ht="18.75" thickBot="1" x14ac:dyDescent="0.45">
      <c r="D84" s="326">
        <f>SHG!B83</f>
        <v>80</v>
      </c>
      <c r="E84" s="328" t="str">
        <f>SHG!C83</f>
        <v>کردستان</v>
      </c>
      <c r="F84" s="329" t="str">
        <f>SHG!D83</f>
        <v>قروه</v>
      </c>
      <c r="G84" s="329" t="str">
        <f>SHG!E83</f>
        <v>پیرباباعلی</v>
      </c>
      <c r="H84" s="330" t="str">
        <f>payesh!CF15</f>
        <v>25/12/94</v>
      </c>
      <c r="I84" s="329" t="str">
        <f>SHG!F83</f>
        <v>شب بو</v>
      </c>
      <c r="J84" s="331" t="s">
        <v>230</v>
      </c>
      <c r="K84" s="329">
        <f>payesh!CF22</f>
        <v>17</v>
      </c>
      <c r="L84" s="329" t="str">
        <f>SHG!P83</f>
        <v>قدمخیر خالدیان</v>
      </c>
      <c r="M84" s="329" t="str">
        <f>SHG!Q83</f>
        <v>حمیده خالدیان</v>
      </c>
      <c r="N84" s="329" t="str">
        <f>SHG!R83</f>
        <v>رنگینه خالدیان</v>
      </c>
      <c r="O84" s="330">
        <f>SHG!N83</f>
        <v>782576721</v>
      </c>
      <c r="P84" s="329">
        <f>payesh!CF62</f>
        <v>10500000</v>
      </c>
      <c r="Q84" s="332">
        <f>payesh!CF82</f>
        <v>0</v>
      </c>
    </row>
    <row r="85" spans="4:17" ht="18.75" thickBot="1" x14ac:dyDescent="0.45">
      <c r="D85" s="333">
        <f>SHG!B84</f>
        <v>81</v>
      </c>
      <c r="E85" s="327" t="str">
        <f>SHG!C84</f>
        <v>کردستان</v>
      </c>
      <c r="F85" s="321" t="str">
        <f>SHG!D84</f>
        <v>قروه</v>
      </c>
      <c r="G85" s="321" t="str">
        <f>SHG!E84</f>
        <v>کاظم آباد</v>
      </c>
      <c r="H85" s="322" t="str">
        <f>payesh!CG15</f>
        <v>25/12/94</v>
      </c>
      <c r="I85" s="321" t="str">
        <f>SHG!F84</f>
        <v>آنیا</v>
      </c>
      <c r="J85" s="323" t="s">
        <v>230</v>
      </c>
      <c r="K85" s="321">
        <f>payesh!CG22</f>
        <v>16</v>
      </c>
      <c r="L85" s="321" t="str">
        <f>SHG!P84</f>
        <v>بتول رضایی</v>
      </c>
      <c r="M85" s="321" t="str">
        <f>SHG!Q84</f>
        <v>فاطمه میمنت آبادی</v>
      </c>
      <c r="N85" s="321" t="str">
        <f>SHG!R84</f>
        <v>الهام خالدیان</v>
      </c>
      <c r="O85" s="322">
        <f>SHG!N84</f>
        <v>78259201</v>
      </c>
      <c r="P85" s="321">
        <f>payesh!CG62</f>
        <v>8000000</v>
      </c>
      <c r="Q85" s="324">
        <f>payesh!CG82</f>
        <v>0</v>
      </c>
    </row>
    <row r="86" spans="4:17" ht="18.75" thickBot="1" x14ac:dyDescent="0.45">
      <c r="D86" s="326">
        <f>SHG!B85</f>
        <v>82</v>
      </c>
      <c r="E86" s="328" t="str">
        <f>SHG!C85</f>
        <v>کردستان</v>
      </c>
      <c r="F86" s="329" t="str">
        <f>SHG!D85</f>
        <v>قروه</v>
      </c>
      <c r="G86" s="329" t="str">
        <f>SHG!E85</f>
        <v>کاظم آباد</v>
      </c>
      <c r="H86" s="330" t="str">
        <f>payesh!CH15</f>
        <v>26/12/94</v>
      </c>
      <c r="I86" s="329" t="str">
        <f>SHG!F85</f>
        <v>لاوین</v>
      </c>
      <c r="J86" s="331" t="s">
        <v>230</v>
      </c>
      <c r="K86" s="329">
        <f>payesh!CH22</f>
        <v>18</v>
      </c>
      <c r="L86" s="329" t="str">
        <f>SHG!P85</f>
        <v>مریم حیدری</v>
      </c>
      <c r="M86" s="329" t="str">
        <f>SHG!Q85</f>
        <v>مژگان خالدیان</v>
      </c>
      <c r="N86" s="329" t="str">
        <f>SHG!R85</f>
        <v>ثویبه فتحی</v>
      </c>
      <c r="O86" s="330">
        <f>SHG!N85</f>
        <v>782589538</v>
      </c>
      <c r="P86" s="329">
        <f>payesh!CH62</f>
        <v>9000000</v>
      </c>
      <c r="Q86" s="332">
        <f>payesh!CH82</f>
        <v>0</v>
      </c>
    </row>
    <row r="87" spans="4:17" ht="18.75" thickBot="1" x14ac:dyDescent="0.45">
      <c r="D87" s="333">
        <f>SHG!B86</f>
        <v>83</v>
      </c>
      <c r="E87" s="327" t="str">
        <f>SHG!C86</f>
        <v>کردستان</v>
      </c>
      <c r="F87" s="321" t="str">
        <f>SHG!D86</f>
        <v>قروه</v>
      </c>
      <c r="G87" s="321" t="str">
        <f>SHG!E86</f>
        <v>کنگره</v>
      </c>
      <c r="H87" s="322" t="str">
        <f>payesh!CI15</f>
        <v>5/12/94</v>
      </c>
      <c r="I87" s="321" t="str">
        <f>SHG!F86</f>
        <v>ژاله</v>
      </c>
      <c r="J87" s="323" t="s">
        <v>230</v>
      </c>
      <c r="K87" s="321">
        <f>payesh!CI22</f>
        <v>16</v>
      </c>
      <c r="L87" s="321" t="str">
        <f>SHG!P86</f>
        <v>حمیده کریمی</v>
      </c>
      <c r="M87" s="321" t="str">
        <f>SHG!Q86</f>
        <v>مژگان خالدیان</v>
      </c>
      <c r="N87" s="321" t="str">
        <f>SHG!R86</f>
        <v>ژیلا رحیمی</v>
      </c>
      <c r="O87" s="322">
        <f>SHG!N86</f>
        <v>782597050</v>
      </c>
      <c r="P87" s="321">
        <f>payesh!CI62</f>
        <v>8500000</v>
      </c>
      <c r="Q87" s="324">
        <f>payesh!CI82</f>
        <v>0</v>
      </c>
    </row>
    <row r="88" spans="4:17" ht="18.75" thickBot="1" x14ac:dyDescent="0.45">
      <c r="D88" s="326">
        <f>SHG!B87</f>
        <v>84</v>
      </c>
      <c r="E88" s="328" t="str">
        <f>SHG!C87</f>
        <v>کردستان</v>
      </c>
      <c r="F88" s="329" t="str">
        <f>SHG!D87</f>
        <v>قروه</v>
      </c>
      <c r="G88" s="329" t="str">
        <f>SHG!E87</f>
        <v>یالغوز آغاج</v>
      </c>
      <c r="H88" s="330" t="str">
        <f>payesh!CJ15</f>
        <v>29/2/95</v>
      </c>
      <c r="I88" s="329" t="str">
        <f>SHG!F87</f>
        <v>طه</v>
      </c>
      <c r="J88" s="331" t="s">
        <v>230</v>
      </c>
      <c r="K88" s="329">
        <f>payesh!CJ22</f>
        <v>20</v>
      </c>
      <c r="L88" s="329" t="str">
        <f>SHG!P87</f>
        <v>فاطمه حمیدی</v>
      </c>
      <c r="M88" s="329" t="str">
        <f>SHG!Q87</f>
        <v>مریم خالدیان</v>
      </c>
      <c r="N88" s="329" t="str">
        <f>SHG!R87</f>
        <v>شادی کریمی</v>
      </c>
      <c r="O88" s="330">
        <f>SHG!N87</f>
        <v>788138125</v>
      </c>
      <c r="P88" s="329">
        <f>payesh!CJ62</f>
        <v>4250000</v>
      </c>
      <c r="Q88" s="332">
        <f>payesh!CJ82</f>
        <v>0</v>
      </c>
    </row>
    <row r="89" spans="4:17" ht="18.75" thickBot="1" x14ac:dyDescent="0.45">
      <c r="D89" s="333">
        <f>SHG!B88</f>
        <v>85</v>
      </c>
      <c r="E89" s="327" t="str">
        <f>SHG!C88</f>
        <v>کردستان</v>
      </c>
      <c r="F89" s="321" t="str">
        <f>SHG!D88</f>
        <v>قروه</v>
      </c>
      <c r="G89" s="321" t="str">
        <f>SHG!E88</f>
        <v>گنجی</v>
      </c>
      <c r="H89" s="322" t="str">
        <f>payesh!CK15</f>
        <v>1/3/95</v>
      </c>
      <c r="I89" s="321" t="str">
        <f>SHG!F88</f>
        <v>نسیم</v>
      </c>
      <c r="J89" s="323" t="s">
        <v>230</v>
      </c>
      <c r="K89" s="321">
        <f>payesh!CK22</f>
        <v>11</v>
      </c>
      <c r="L89" s="321" t="str">
        <f>SHG!P88</f>
        <v>سمیه درویشیان</v>
      </c>
      <c r="M89" s="321" t="str">
        <f>SHG!Q88</f>
        <v>نوبهار نظامی پور</v>
      </c>
      <c r="N89" s="321" t="str">
        <f>SHG!R88</f>
        <v>رضیه دهقانی</v>
      </c>
      <c r="O89" s="322">
        <f>SHG!N88</f>
        <v>0</v>
      </c>
      <c r="P89" s="321">
        <f>payesh!CK62</f>
        <v>3300000</v>
      </c>
      <c r="Q89" s="324">
        <f>payesh!CK82</f>
        <v>0</v>
      </c>
    </row>
    <row r="90" spans="4:17" ht="18.75" thickBot="1" x14ac:dyDescent="0.45">
      <c r="D90" s="326">
        <f>SHG!B89</f>
        <v>86</v>
      </c>
      <c r="E90" s="328" t="str">
        <f>SHG!C89</f>
        <v>کردستان</v>
      </c>
      <c r="F90" s="329" t="str">
        <f>SHG!D89</f>
        <v>قروه</v>
      </c>
      <c r="G90" s="329" t="str">
        <f>SHG!E89</f>
        <v>سنگین آباد</v>
      </c>
      <c r="H90" s="330" t="str">
        <f>payesh!CL15</f>
        <v>21/2/95</v>
      </c>
      <c r="I90" s="329" t="str">
        <f>SHG!F89</f>
        <v>زریان</v>
      </c>
      <c r="J90" s="331" t="s">
        <v>230</v>
      </c>
      <c r="K90" s="329">
        <f>payesh!CL22</f>
        <v>17</v>
      </c>
      <c r="L90" s="329" t="str">
        <f>SHG!P89</f>
        <v>کبری سنگین آبادی</v>
      </c>
      <c r="M90" s="329" t="str">
        <f>SHG!Q89</f>
        <v>ژاله کریمی</v>
      </c>
      <c r="N90" s="329" t="str">
        <f>SHG!R89</f>
        <v>ظریفه سنگین آبادی</v>
      </c>
      <c r="O90" s="330">
        <f>SHG!N89</f>
        <v>786785914</v>
      </c>
      <c r="P90" s="329">
        <f>payesh!CL62</f>
        <v>8100000</v>
      </c>
      <c r="Q90" s="332">
        <f>payesh!CL82</f>
        <v>0</v>
      </c>
    </row>
    <row r="91" spans="4:17" ht="18.75" thickBot="1" x14ac:dyDescent="0.45">
      <c r="D91" s="333">
        <f>SHG!B90</f>
        <v>87</v>
      </c>
      <c r="E91" s="327" t="str">
        <f>SHG!C90</f>
        <v>کردستان</v>
      </c>
      <c r="F91" s="321" t="str">
        <f>SHG!D90</f>
        <v>قروه</v>
      </c>
      <c r="G91" s="321" t="str">
        <f>SHG!E90</f>
        <v>سنگین آباد</v>
      </c>
      <c r="H91" s="322" t="str">
        <f>payesh!CM15</f>
        <v>21/2/95</v>
      </c>
      <c r="I91" s="321" t="str">
        <f>SHG!F90</f>
        <v>گل لاله</v>
      </c>
      <c r="J91" s="323" t="s">
        <v>230</v>
      </c>
      <c r="K91" s="321">
        <f>payesh!CM22</f>
        <v>16</v>
      </c>
      <c r="L91" s="321" t="str">
        <f>SHG!P90</f>
        <v>الهه سنگین ابادی</v>
      </c>
      <c r="M91" s="321" t="str">
        <f>SHG!Q90</f>
        <v>فرحناز اسکندرپور</v>
      </c>
      <c r="N91" s="321" t="str">
        <f>SHG!R90</f>
        <v>دلبر سنگین آبادی</v>
      </c>
      <c r="O91" s="322">
        <f>SHG!N90</f>
        <v>0</v>
      </c>
      <c r="P91" s="321">
        <f>payesh!CM62</f>
        <v>3000000</v>
      </c>
      <c r="Q91" s="324">
        <f>payesh!CM82</f>
        <v>0</v>
      </c>
    </row>
    <row r="92" spans="4:17" ht="18.75" thickBot="1" x14ac:dyDescent="0.45">
      <c r="D92" s="326">
        <f>SHG!B91</f>
        <v>88</v>
      </c>
      <c r="E92" s="328" t="str">
        <f>SHG!C91</f>
        <v>کردستان</v>
      </c>
      <c r="F92" s="329" t="str">
        <f>SHG!D91</f>
        <v>قروه</v>
      </c>
      <c r="G92" s="329" t="str">
        <f>SHG!E91</f>
        <v>ویهج</v>
      </c>
      <c r="H92" s="330" t="str">
        <f>payesh!CN15</f>
        <v>21/2/95</v>
      </c>
      <c r="I92" s="329" t="str">
        <f>SHG!F91</f>
        <v>پرنیا</v>
      </c>
      <c r="J92" s="331" t="s">
        <v>230</v>
      </c>
      <c r="K92" s="329">
        <f>payesh!CN22</f>
        <v>15</v>
      </c>
      <c r="L92" s="329" t="str">
        <f>SHG!P91</f>
        <v>صغری حدودی</v>
      </c>
      <c r="M92" s="329" t="str">
        <f>SHG!Q91</f>
        <v>فریبا شیخ اسماعیلی</v>
      </c>
      <c r="N92" s="329" t="str">
        <f>SHG!R91</f>
        <v>زهرا جبرایلی</v>
      </c>
      <c r="O92" s="330">
        <f>SHG!N91</f>
        <v>0</v>
      </c>
      <c r="P92" s="329">
        <f>payesh!CN62</f>
        <v>4500000</v>
      </c>
      <c r="Q92" s="332">
        <f>payesh!CN82</f>
        <v>0</v>
      </c>
    </row>
    <row r="93" spans="4:17" ht="18.75" thickBot="1" x14ac:dyDescent="0.45">
      <c r="D93" s="333">
        <f>SHG!B92</f>
        <v>89</v>
      </c>
      <c r="E93" s="327" t="str">
        <f>SHG!C92</f>
        <v>کردستان</v>
      </c>
      <c r="F93" s="321" t="str">
        <f>SHG!D92</f>
        <v>قروه</v>
      </c>
      <c r="G93" s="321" t="str">
        <f>SHG!E92</f>
        <v>آصف آباد</v>
      </c>
      <c r="H93" s="322" t="str">
        <f>payesh!CO15</f>
        <v>22/2/95</v>
      </c>
      <c r="I93" s="321" t="str">
        <f>SHG!F92</f>
        <v>نگین</v>
      </c>
      <c r="J93" s="323" t="s">
        <v>230</v>
      </c>
      <c r="K93" s="321">
        <f>payesh!CO22</f>
        <v>18</v>
      </c>
      <c r="L93" s="321" t="str">
        <f>SHG!P92</f>
        <v>چینی خالدیان</v>
      </c>
      <c r="M93" s="321" t="str">
        <f>SHG!Q92</f>
        <v>سوسن عبدی</v>
      </c>
      <c r="N93" s="321" t="str">
        <f>SHG!R92</f>
        <v>زینب ورمقانی</v>
      </c>
      <c r="O93" s="322">
        <f>SHG!N92</f>
        <v>786989021</v>
      </c>
      <c r="P93" s="321">
        <f>payesh!CO62</f>
        <v>3600000</v>
      </c>
      <c r="Q93" s="324">
        <f>payesh!CO82</f>
        <v>0</v>
      </c>
    </row>
    <row r="94" spans="4:17" ht="18.75" thickBot="1" x14ac:dyDescent="0.45">
      <c r="D94" s="326">
        <f>SHG!B93</f>
        <v>90</v>
      </c>
      <c r="E94" s="328" t="str">
        <f>SHG!C93</f>
        <v>کردستان</v>
      </c>
      <c r="F94" s="329" t="str">
        <f>SHG!D93</f>
        <v>قروه</v>
      </c>
      <c r="G94" s="329" t="str">
        <f>SHG!E93</f>
        <v>سنگین آباد</v>
      </c>
      <c r="H94" s="330">
        <f>payesh!CP15</f>
        <v>0</v>
      </c>
      <c r="I94" s="329" t="str">
        <f>SHG!F93</f>
        <v>دریا</v>
      </c>
      <c r="J94" s="331" t="s">
        <v>230</v>
      </c>
      <c r="K94" s="329">
        <f>payesh!CP22</f>
        <v>14</v>
      </c>
      <c r="L94" s="329" t="str">
        <f>SHG!P93</f>
        <v>کلثوم سالاری</v>
      </c>
      <c r="M94" s="329" t="str">
        <f>SHG!Q93</f>
        <v>مریم سنگین آبادی</v>
      </c>
      <c r="N94" s="329" t="str">
        <f>SHG!R93</f>
        <v>ندا سنگین آبادی</v>
      </c>
      <c r="O94" s="330">
        <f>SHG!N93</f>
        <v>0</v>
      </c>
      <c r="P94" s="329">
        <f>payesh!CP62</f>
        <v>1400000</v>
      </c>
      <c r="Q94" s="332">
        <f>payesh!CP82</f>
        <v>0</v>
      </c>
    </row>
    <row r="95" spans="4:17" ht="18.75" thickBot="1" x14ac:dyDescent="0.45">
      <c r="D95" s="333">
        <f>SHG!B94</f>
        <v>91</v>
      </c>
      <c r="E95" s="327" t="str">
        <f>SHG!C94</f>
        <v>کردستان</v>
      </c>
      <c r="F95" s="321" t="str">
        <f>SHG!D94</f>
        <v>قروه</v>
      </c>
      <c r="G95" s="321" t="str">
        <f>SHG!E94</f>
        <v>شجاع آباد</v>
      </c>
      <c r="H95" s="322">
        <f>payesh!CQ15</f>
        <v>34782</v>
      </c>
      <c r="I95" s="321" t="str">
        <f>SHG!F94</f>
        <v>هاوژین</v>
      </c>
      <c r="J95" s="323" t="s">
        <v>230</v>
      </c>
      <c r="K95" s="321">
        <f>payesh!CQ22</f>
        <v>17</v>
      </c>
      <c r="L95" s="321" t="str">
        <f>SHG!P94</f>
        <v>سودابه مراد نژاد</v>
      </c>
      <c r="M95" s="321" t="str">
        <f>SHG!Q94</f>
        <v>فاطمه غلامی</v>
      </c>
      <c r="N95" s="321" t="str">
        <f>SHG!R94</f>
        <v>اکرم طهماسبی</v>
      </c>
      <c r="O95" s="322">
        <f>SHG!N94</f>
        <v>0</v>
      </c>
      <c r="P95" s="321">
        <f>payesh!CQ62</f>
        <v>1700000</v>
      </c>
      <c r="Q95" s="324">
        <f>payesh!CQ82</f>
        <v>0</v>
      </c>
    </row>
    <row r="96" spans="4:17" ht="18.75" thickBot="1" x14ac:dyDescent="0.45">
      <c r="D96" s="326">
        <f>SHG!B95</f>
        <v>92</v>
      </c>
      <c r="E96" s="328">
        <f>SHG!C95</f>
        <v>0</v>
      </c>
      <c r="F96" s="329">
        <f>SHG!D95</f>
        <v>0</v>
      </c>
      <c r="G96" s="329">
        <f>SHG!E95</f>
        <v>0</v>
      </c>
      <c r="H96" s="330">
        <f>payesh!CR15</f>
        <v>0</v>
      </c>
      <c r="I96" s="329">
        <f>SHG!F95</f>
        <v>0</v>
      </c>
      <c r="J96" s="331"/>
      <c r="K96" s="329">
        <f>payesh!CR22</f>
        <v>0</v>
      </c>
      <c r="L96" s="329">
        <f>SHG!P95</f>
        <v>0</v>
      </c>
      <c r="M96" s="329">
        <f>SHG!Q95</f>
        <v>0</v>
      </c>
      <c r="N96" s="329">
        <f>SHG!R95</f>
        <v>0</v>
      </c>
      <c r="O96" s="330">
        <f>SHG!N95</f>
        <v>0</v>
      </c>
      <c r="P96" s="329">
        <f>payesh!CR62</f>
        <v>0</v>
      </c>
      <c r="Q96" s="332">
        <f>payesh!CR82</f>
        <v>0</v>
      </c>
    </row>
    <row r="97" spans="4:17" ht="18.75" thickBot="1" x14ac:dyDescent="0.45">
      <c r="D97" s="333">
        <f>SHG!B96</f>
        <v>93</v>
      </c>
      <c r="E97" s="327">
        <f>SHG!C96</f>
        <v>0</v>
      </c>
      <c r="F97" s="321">
        <f>SHG!D96</f>
        <v>0</v>
      </c>
      <c r="G97" s="321">
        <f>SHG!E96</f>
        <v>0</v>
      </c>
      <c r="H97" s="322">
        <f>payesh!CS15</f>
        <v>0</v>
      </c>
      <c r="I97" s="321">
        <f>SHG!F96</f>
        <v>0</v>
      </c>
      <c r="J97" s="323"/>
      <c r="K97" s="321">
        <f>payesh!CS22</f>
        <v>0</v>
      </c>
      <c r="L97" s="321">
        <f>SHG!P96</f>
        <v>0</v>
      </c>
      <c r="M97" s="321">
        <f>SHG!Q96</f>
        <v>0</v>
      </c>
      <c r="N97" s="321">
        <f>SHG!R96</f>
        <v>0</v>
      </c>
      <c r="O97" s="322">
        <f>SHG!N96</f>
        <v>0</v>
      </c>
      <c r="P97" s="321">
        <f>payesh!CS62</f>
        <v>0</v>
      </c>
      <c r="Q97" s="324">
        <f>payesh!CS82</f>
        <v>0</v>
      </c>
    </row>
    <row r="98" spans="4:17" ht="18.75" thickBot="1" x14ac:dyDescent="0.45">
      <c r="D98" s="326">
        <f>SHG!B97</f>
        <v>94</v>
      </c>
      <c r="E98" s="328">
        <f>SHG!C97</f>
        <v>0</v>
      </c>
      <c r="F98" s="329">
        <f>SHG!D97</f>
        <v>0</v>
      </c>
      <c r="G98" s="329">
        <f>SHG!E97</f>
        <v>0</v>
      </c>
      <c r="H98" s="330">
        <f>payesh!CT15</f>
        <v>0</v>
      </c>
      <c r="I98" s="329">
        <f>SHG!F97</f>
        <v>0</v>
      </c>
      <c r="J98" s="331"/>
      <c r="K98" s="329">
        <f>payesh!CT22</f>
        <v>0</v>
      </c>
      <c r="L98" s="329">
        <f>SHG!P97</f>
        <v>0</v>
      </c>
      <c r="M98" s="329">
        <f>SHG!Q97</f>
        <v>0</v>
      </c>
      <c r="N98" s="329">
        <f>SHG!R97</f>
        <v>0</v>
      </c>
      <c r="O98" s="330">
        <f>SHG!N97</f>
        <v>0</v>
      </c>
      <c r="P98" s="329">
        <f>payesh!CT62</f>
        <v>0</v>
      </c>
      <c r="Q98" s="332">
        <f>payesh!CT82</f>
        <v>0</v>
      </c>
    </row>
    <row r="99" spans="4:17" ht="18.75" thickBot="1" x14ac:dyDescent="0.45">
      <c r="D99" s="333">
        <f>SHG!B98</f>
        <v>95</v>
      </c>
      <c r="E99" s="327">
        <f>SHG!C98</f>
        <v>0</v>
      </c>
      <c r="F99" s="321">
        <f>SHG!D98</f>
        <v>0</v>
      </c>
      <c r="G99" s="321">
        <f>SHG!E98</f>
        <v>0</v>
      </c>
      <c r="H99" s="322">
        <f>payesh!CU15</f>
        <v>0</v>
      </c>
      <c r="I99" s="321">
        <f>SHG!F98</f>
        <v>0</v>
      </c>
      <c r="J99" s="323"/>
      <c r="K99" s="321">
        <f>payesh!CU22</f>
        <v>0</v>
      </c>
      <c r="L99" s="321">
        <f>SHG!P98</f>
        <v>0</v>
      </c>
      <c r="M99" s="321">
        <f>SHG!Q98</f>
        <v>0</v>
      </c>
      <c r="N99" s="321">
        <f>SHG!R98</f>
        <v>0</v>
      </c>
      <c r="O99" s="322">
        <f>SHG!N98</f>
        <v>0</v>
      </c>
      <c r="P99" s="321">
        <f>payesh!CU62</f>
        <v>0</v>
      </c>
      <c r="Q99" s="324">
        <f>payesh!CU82</f>
        <v>0</v>
      </c>
    </row>
    <row r="100" spans="4:17" ht="18.75" thickBot="1" x14ac:dyDescent="0.45">
      <c r="D100" s="326">
        <f>SHG!B99</f>
        <v>96</v>
      </c>
      <c r="E100" s="328">
        <f>SHG!C99</f>
        <v>0</v>
      </c>
      <c r="F100" s="329">
        <f>SHG!D99</f>
        <v>0</v>
      </c>
      <c r="G100" s="329">
        <f>SHG!E99</f>
        <v>0</v>
      </c>
      <c r="H100" s="330">
        <f>payesh!CV15</f>
        <v>0</v>
      </c>
      <c r="I100" s="329">
        <f>SHG!F99</f>
        <v>0</v>
      </c>
      <c r="J100" s="331"/>
      <c r="K100" s="329">
        <f>payesh!CV22</f>
        <v>0</v>
      </c>
      <c r="L100" s="329">
        <f>SHG!P99</f>
        <v>0</v>
      </c>
      <c r="M100" s="329">
        <f>SHG!Q99</f>
        <v>0</v>
      </c>
      <c r="N100" s="329">
        <f>SHG!R99</f>
        <v>0</v>
      </c>
      <c r="O100" s="330">
        <f>SHG!N99</f>
        <v>0</v>
      </c>
      <c r="P100" s="329">
        <f>payesh!CV62</f>
        <v>0</v>
      </c>
      <c r="Q100" s="332">
        <f>payesh!CV82</f>
        <v>0</v>
      </c>
    </row>
    <row r="101" spans="4:17" ht="18.75" thickBot="1" x14ac:dyDescent="0.45">
      <c r="D101" s="333">
        <f>SHG!B100</f>
        <v>97</v>
      </c>
      <c r="E101" s="327">
        <f>SHG!C100</f>
        <v>0</v>
      </c>
      <c r="F101" s="321">
        <f>SHG!D100</f>
        <v>0</v>
      </c>
      <c r="G101" s="321">
        <f>SHG!E100</f>
        <v>0</v>
      </c>
      <c r="H101" s="322">
        <f>payesh!CW15</f>
        <v>0</v>
      </c>
      <c r="I101" s="321">
        <f>SHG!F100</f>
        <v>0</v>
      </c>
      <c r="J101" s="323"/>
      <c r="K101" s="321">
        <f>payesh!CW22</f>
        <v>0</v>
      </c>
      <c r="L101" s="321">
        <f>SHG!P100</f>
        <v>0</v>
      </c>
      <c r="M101" s="321">
        <f>SHG!Q100</f>
        <v>0</v>
      </c>
      <c r="N101" s="321">
        <f>SHG!R100</f>
        <v>0</v>
      </c>
      <c r="O101" s="322">
        <f>SHG!N100</f>
        <v>0</v>
      </c>
      <c r="P101" s="321">
        <f>payesh!CW62</f>
        <v>0</v>
      </c>
      <c r="Q101" s="324">
        <f>payesh!CW82</f>
        <v>0</v>
      </c>
    </row>
    <row r="102" spans="4:17" ht="18.75" thickBot="1" x14ac:dyDescent="0.45">
      <c r="D102" s="326">
        <f>SHG!B101</f>
        <v>98</v>
      </c>
      <c r="E102" s="328">
        <f>SHG!C101</f>
        <v>0</v>
      </c>
      <c r="F102" s="329">
        <f>SHG!D101</f>
        <v>0</v>
      </c>
      <c r="G102" s="329">
        <f>SHG!E101</f>
        <v>0</v>
      </c>
      <c r="H102" s="330">
        <f>payesh!CX15</f>
        <v>0</v>
      </c>
      <c r="I102" s="329">
        <f>SHG!F101</f>
        <v>0</v>
      </c>
      <c r="J102" s="331"/>
      <c r="K102" s="329">
        <f>payesh!CX22</f>
        <v>0</v>
      </c>
      <c r="L102" s="329">
        <f>SHG!P101</f>
        <v>0</v>
      </c>
      <c r="M102" s="329">
        <f>SHG!Q101</f>
        <v>0</v>
      </c>
      <c r="N102" s="329">
        <f>SHG!R101</f>
        <v>0</v>
      </c>
      <c r="O102" s="330">
        <f>SHG!N101</f>
        <v>0</v>
      </c>
      <c r="P102" s="329">
        <f>payesh!CX62</f>
        <v>0</v>
      </c>
      <c r="Q102" s="332">
        <f>payesh!CX82</f>
        <v>0</v>
      </c>
    </row>
    <row r="103" spans="4:17" ht="18.75" thickBot="1" x14ac:dyDescent="0.45">
      <c r="D103" s="333">
        <f>SHG!B102</f>
        <v>99</v>
      </c>
      <c r="E103" s="327">
        <f>SHG!C102</f>
        <v>0</v>
      </c>
      <c r="F103" s="321">
        <f>SHG!D102</f>
        <v>0</v>
      </c>
      <c r="G103" s="321">
        <f>SHG!E102</f>
        <v>0</v>
      </c>
      <c r="H103" s="322">
        <f>payesh!CY15</f>
        <v>0</v>
      </c>
      <c r="I103" s="321">
        <f>SHG!F102</f>
        <v>0</v>
      </c>
      <c r="J103" s="323"/>
      <c r="K103" s="321">
        <f>payesh!CY22</f>
        <v>0</v>
      </c>
      <c r="L103" s="321">
        <f>SHG!P102</f>
        <v>0</v>
      </c>
      <c r="M103" s="321">
        <f>SHG!Q102</f>
        <v>0</v>
      </c>
      <c r="N103" s="321">
        <f>SHG!R102</f>
        <v>0</v>
      </c>
      <c r="O103" s="322">
        <f>SHG!N102</f>
        <v>0</v>
      </c>
      <c r="P103" s="321">
        <f>payesh!CY62</f>
        <v>0</v>
      </c>
      <c r="Q103" s="324">
        <f>payesh!CY82</f>
        <v>0</v>
      </c>
    </row>
    <row r="104" spans="4:17" ht="18.75" thickBot="1" x14ac:dyDescent="0.45">
      <c r="D104" s="326">
        <f>SHG!B103</f>
        <v>100</v>
      </c>
      <c r="E104" s="328">
        <f>SHG!C103</f>
        <v>0</v>
      </c>
      <c r="F104" s="329">
        <f>SHG!D103</f>
        <v>0</v>
      </c>
      <c r="G104" s="329">
        <f>SHG!E103</f>
        <v>0</v>
      </c>
      <c r="H104" s="330">
        <f>payesh!CZ15</f>
        <v>0</v>
      </c>
      <c r="I104" s="329">
        <f>SHG!F103</f>
        <v>0</v>
      </c>
      <c r="J104" s="331"/>
      <c r="K104" s="329">
        <f>payesh!CZ22</f>
        <v>0</v>
      </c>
      <c r="L104" s="329">
        <f>SHG!P103</f>
        <v>0</v>
      </c>
      <c r="M104" s="329">
        <f>SHG!Q103</f>
        <v>0</v>
      </c>
      <c r="N104" s="329">
        <f>SHG!R103</f>
        <v>0</v>
      </c>
      <c r="O104" s="330">
        <f>SHG!N103</f>
        <v>0</v>
      </c>
      <c r="P104" s="329">
        <f>payesh!CZ62</f>
        <v>0</v>
      </c>
      <c r="Q104" s="332">
        <f>payesh!CZ82</f>
        <v>0</v>
      </c>
    </row>
  </sheetData>
  <sheetProtection algorithmName="SHA-512" hashValue="EwQB/bOfj5zwr9iXBYPMyNppTDbvQ4kaUcro9S4f2mHivUwcwEDyO8T5h8oSPlFH2CZqIcTo2ttL3LnTM7EbXQ==" saltValue="FaV58PehElFAk85uuTzsxA==" spinCount="100000" sheet="1" objects="1" scenarios="1"/>
  <conditionalFormatting sqref="P5:P104">
    <cfRule type="dataBar" priority="10">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04">
    <cfRule type="dataBar" priority="11">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04">
    <cfRule type="dataBar" priority="12">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0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P5:P104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Q5:Q104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K5:K104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V20"/>
  <sheetViews>
    <sheetView rightToLeft="1" topLeftCell="DB1" workbookViewId="0">
      <selection activeCell="DW1" sqref="DW1:EZ1048576"/>
    </sheetView>
  </sheetViews>
  <sheetFormatPr defaultRowHeight="17.25" x14ac:dyDescent="0.25"/>
  <cols>
    <col min="1" max="3" width="9.140625" style="60"/>
    <col min="4" max="4" width="17" style="60" customWidth="1"/>
    <col min="5" max="5" width="22.140625" style="60" customWidth="1"/>
    <col min="6" max="11" width="9.140625" style="60"/>
    <col min="12" max="12" width="9.85546875" style="60" bestFit="1" customWidth="1"/>
    <col min="13" max="17" width="9.140625" style="60"/>
    <col min="18" max="18" width="10.85546875" style="60" customWidth="1"/>
    <col min="19" max="19" width="9.140625" style="60"/>
    <col min="20" max="21" width="11.140625" style="60" customWidth="1"/>
    <col min="22" max="22" width="11.42578125" style="60" bestFit="1" customWidth="1"/>
    <col min="23" max="23" width="9.140625" style="60"/>
    <col min="24" max="25" width="9.5703125" style="60" bestFit="1" customWidth="1"/>
    <col min="26" max="26" width="11" style="60" customWidth="1"/>
    <col min="27" max="27" width="4.140625" style="60" customWidth="1"/>
    <col min="28" max="126" width="4" style="60" customWidth="1"/>
    <col min="127" max="16384" width="9.140625" style="60"/>
  </cols>
  <sheetData>
    <row r="1" spans="3:126" ht="18" thickBot="1" x14ac:dyDescent="0.3"/>
    <row r="2" spans="3:126" ht="18.75" thickBot="1" x14ac:dyDescent="0.3">
      <c r="C2" s="592" t="s">
        <v>71</v>
      </c>
      <c r="D2" s="593"/>
      <c r="E2" s="593"/>
      <c r="F2" s="593"/>
      <c r="G2" s="593"/>
      <c r="H2" s="593"/>
      <c r="I2" s="593"/>
      <c r="J2" s="593"/>
      <c r="K2" s="593"/>
      <c r="L2" s="593"/>
      <c r="M2" s="594"/>
      <c r="N2" s="594"/>
      <c r="O2" s="594"/>
      <c r="P2" s="594"/>
      <c r="Q2" s="594"/>
      <c r="R2" s="594"/>
      <c r="S2" s="593"/>
      <c r="T2" s="593"/>
      <c r="U2" s="593"/>
      <c r="V2" s="593"/>
      <c r="W2" s="594"/>
      <c r="X2" s="594"/>
      <c r="Y2" s="594"/>
      <c r="Z2" s="595"/>
      <c r="AA2" s="211">
        <f>payesh!E7</f>
        <v>1</v>
      </c>
      <c r="AB2" s="212">
        <f>payesh!F7</f>
        <v>2</v>
      </c>
      <c r="AC2" s="212">
        <f>payesh!G7</f>
        <v>3</v>
      </c>
      <c r="AD2" s="212">
        <f>payesh!H7</f>
        <v>4</v>
      </c>
      <c r="AE2" s="212">
        <f>payesh!I7</f>
        <v>5</v>
      </c>
      <c r="AF2" s="212">
        <f>payesh!J7</f>
        <v>6</v>
      </c>
      <c r="AG2" s="212">
        <f>payesh!K7</f>
        <v>7</v>
      </c>
      <c r="AH2" s="212">
        <f>payesh!L7</f>
        <v>8</v>
      </c>
      <c r="AI2" s="212">
        <f>payesh!M7</f>
        <v>9</v>
      </c>
      <c r="AJ2" s="212">
        <f>payesh!N7</f>
        <v>10</v>
      </c>
      <c r="AK2" s="212">
        <f>payesh!O7</f>
        <v>11</v>
      </c>
      <c r="AL2" s="212">
        <f>payesh!P7</f>
        <v>12</v>
      </c>
      <c r="AM2" s="212">
        <f>payesh!Q7</f>
        <v>13</v>
      </c>
      <c r="AN2" s="212">
        <f>payesh!R7</f>
        <v>14</v>
      </c>
      <c r="AO2" s="212">
        <f>payesh!S7</f>
        <v>15</v>
      </c>
      <c r="AP2" s="212">
        <f>payesh!T7</f>
        <v>16</v>
      </c>
      <c r="AQ2" s="212">
        <f>payesh!U7</f>
        <v>17</v>
      </c>
      <c r="AR2" s="212">
        <f>payesh!V7</f>
        <v>18</v>
      </c>
      <c r="AS2" s="212">
        <f>payesh!W7</f>
        <v>19</v>
      </c>
      <c r="AT2" s="212">
        <f>payesh!X7</f>
        <v>20</v>
      </c>
      <c r="AU2" s="212">
        <f>payesh!Y7</f>
        <v>21</v>
      </c>
      <c r="AV2" s="212">
        <f>payesh!Z7</f>
        <v>22</v>
      </c>
      <c r="AW2" s="212">
        <f>payesh!AA7</f>
        <v>23</v>
      </c>
      <c r="AX2" s="212">
        <f>payesh!AB7</f>
        <v>24</v>
      </c>
      <c r="AY2" s="212">
        <f>payesh!AC7</f>
        <v>25</v>
      </c>
      <c r="AZ2" s="212">
        <f>payesh!AD7</f>
        <v>26</v>
      </c>
      <c r="BA2" s="212">
        <f>payesh!AE7</f>
        <v>27</v>
      </c>
      <c r="BB2" s="212">
        <f>payesh!AF7</f>
        <v>28</v>
      </c>
      <c r="BC2" s="212">
        <f>payesh!AG7</f>
        <v>29</v>
      </c>
      <c r="BD2" s="212">
        <f>payesh!AH7</f>
        <v>30</v>
      </c>
      <c r="BE2" s="212">
        <f>payesh!AI7</f>
        <v>31</v>
      </c>
      <c r="BF2" s="212">
        <f>payesh!AJ7</f>
        <v>32</v>
      </c>
      <c r="BG2" s="212">
        <f>payesh!AK7</f>
        <v>33</v>
      </c>
      <c r="BH2" s="212">
        <f>payesh!AL7</f>
        <v>34</v>
      </c>
      <c r="BI2" s="212">
        <f>payesh!AM7</f>
        <v>35</v>
      </c>
      <c r="BJ2" s="212">
        <f>payesh!AN7</f>
        <v>36</v>
      </c>
      <c r="BK2" s="212">
        <f>payesh!AO7</f>
        <v>37</v>
      </c>
      <c r="BL2" s="212">
        <f>payesh!AP7</f>
        <v>38</v>
      </c>
      <c r="BM2" s="212">
        <f>payesh!AQ7</f>
        <v>39</v>
      </c>
      <c r="BN2" s="212">
        <f>payesh!AR7</f>
        <v>40</v>
      </c>
      <c r="BO2" s="212">
        <f>payesh!AS7</f>
        <v>41</v>
      </c>
      <c r="BP2" s="212">
        <f>payesh!AT7</f>
        <v>42</v>
      </c>
      <c r="BQ2" s="212">
        <f>payesh!AU7</f>
        <v>43</v>
      </c>
      <c r="BR2" s="212">
        <f>payesh!AV7</f>
        <v>44</v>
      </c>
      <c r="BS2" s="212">
        <f>payesh!AW7</f>
        <v>45</v>
      </c>
      <c r="BT2" s="212">
        <f>payesh!AX7</f>
        <v>46</v>
      </c>
      <c r="BU2" s="212">
        <f>payesh!AY7</f>
        <v>47</v>
      </c>
      <c r="BV2" s="212">
        <f>payesh!AZ7</f>
        <v>48</v>
      </c>
      <c r="BW2" s="212">
        <f>payesh!BA7</f>
        <v>49</v>
      </c>
      <c r="BX2" s="212">
        <f>payesh!BB7</f>
        <v>50</v>
      </c>
      <c r="BY2" s="212">
        <f>payesh!BC7</f>
        <v>51</v>
      </c>
      <c r="BZ2" s="212">
        <f>payesh!BD7</f>
        <v>52</v>
      </c>
      <c r="CA2" s="212">
        <f>payesh!BE7</f>
        <v>53</v>
      </c>
      <c r="CB2" s="212">
        <f>payesh!BF7</f>
        <v>54</v>
      </c>
      <c r="CC2" s="212">
        <f>payesh!BG7</f>
        <v>55</v>
      </c>
      <c r="CD2" s="212">
        <f>payesh!BH7</f>
        <v>56</v>
      </c>
      <c r="CE2" s="212">
        <f>payesh!BI7</f>
        <v>57</v>
      </c>
      <c r="CF2" s="212">
        <f>payesh!BJ7</f>
        <v>58</v>
      </c>
      <c r="CG2" s="212">
        <f>payesh!BK7</f>
        <v>59</v>
      </c>
      <c r="CH2" s="212">
        <f>payesh!BL7</f>
        <v>60</v>
      </c>
      <c r="CI2" s="212">
        <f>payesh!BM7</f>
        <v>61</v>
      </c>
      <c r="CJ2" s="212">
        <f>payesh!BN7</f>
        <v>62</v>
      </c>
      <c r="CK2" s="212">
        <f>payesh!BO7</f>
        <v>63</v>
      </c>
      <c r="CL2" s="212">
        <f>payesh!BP7</f>
        <v>64</v>
      </c>
      <c r="CM2" s="212">
        <f>payesh!BQ7</f>
        <v>65</v>
      </c>
      <c r="CN2" s="212">
        <f>payesh!BR7</f>
        <v>66</v>
      </c>
      <c r="CO2" s="212">
        <f>payesh!BS7</f>
        <v>67</v>
      </c>
      <c r="CP2" s="212">
        <f>payesh!BT7</f>
        <v>68</v>
      </c>
      <c r="CQ2" s="212">
        <f>payesh!BU7</f>
        <v>69</v>
      </c>
      <c r="CR2" s="212">
        <f>payesh!BV7</f>
        <v>70</v>
      </c>
      <c r="CS2" s="212">
        <f>payesh!BW7</f>
        <v>71</v>
      </c>
      <c r="CT2" s="212">
        <f>payesh!BX7</f>
        <v>72</v>
      </c>
      <c r="CU2" s="212">
        <f>payesh!BY7</f>
        <v>73</v>
      </c>
      <c r="CV2" s="212">
        <f>payesh!BZ7</f>
        <v>74</v>
      </c>
      <c r="CW2" s="212">
        <f>payesh!CA7</f>
        <v>75</v>
      </c>
      <c r="CX2" s="212">
        <f>payesh!CB7</f>
        <v>76</v>
      </c>
      <c r="CY2" s="212">
        <f>payesh!CC7</f>
        <v>77</v>
      </c>
      <c r="CZ2" s="212">
        <f>payesh!CD7</f>
        <v>78</v>
      </c>
      <c r="DA2" s="212">
        <f>payesh!CE7</f>
        <v>79</v>
      </c>
      <c r="DB2" s="212">
        <f>payesh!CF7</f>
        <v>80</v>
      </c>
      <c r="DC2" s="212">
        <f>payesh!CG7</f>
        <v>81</v>
      </c>
      <c r="DD2" s="212">
        <f>payesh!CH7</f>
        <v>82</v>
      </c>
      <c r="DE2" s="212">
        <f>payesh!CI7</f>
        <v>83</v>
      </c>
      <c r="DF2" s="212">
        <f>payesh!CJ7</f>
        <v>84</v>
      </c>
      <c r="DG2" s="212">
        <f>payesh!CK7</f>
        <v>85</v>
      </c>
      <c r="DH2" s="212">
        <f>payesh!CL7</f>
        <v>86</v>
      </c>
      <c r="DI2" s="212">
        <f>payesh!CM7</f>
        <v>87</v>
      </c>
      <c r="DJ2" s="212">
        <f>payesh!CN7</f>
        <v>88</v>
      </c>
      <c r="DK2" s="212">
        <f>payesh!CO7</f>
        <v>89</v>
      </c>
      <c r="DL2" s="212">
        <f>payesh!CP7</f>
        <v>90</v>
      </c>
      <c r="DM2" s="212">
        <f>payesh!CQ7</f>
        <v>91</v>
      </c>
      <c r="DN2" s="212">
        <f>payesh!CR7</f>
        <v>92</v>
      </c>
      <c r="DO2" s="212">
        <f>payesh!CS7</f>
        <v>93</v>
      </c>
      <c r="DP2" s="212">
        <f>payesh!CT7</f>
        <v>94</v>
      </c>
      <c r="DQ2" s="212">
        <f>payesh!CU7</f>
        <v>95</v>
      </c>
      <c r="DR2" s="212">
        <f>payesh!CV7</f>
        <v>96</v>
      </c>
      <c r="DS2" s="212">
        <f>payesh!CW7</f>
        <v>97</v>
      </c>
      <c r="DT2" s="212">
        <f>payesh!CX7</f>
        <v>98</v>
      </c>
      <c r="DU2" s="212">
        <f>payesh!CY7</f>
        <v>99</v>
      </c>
      <c r="DV2" s="212">
        <f>payesh!CZ7</f>
        <v>100</v>
      </c>
    </row>
    <row r="3" spans="3:126" ht="18.75" customHeight="1" x14ac:dyDescent="0.25">
      <c r="C3" s="596" t="s">
        <v>256</v>
      </c>
      <c r="D3" s="597"/>
      <c r="E3" s="597"/>
      <c r="F3" s="597"/>
      <c r="G3" s="597"/>
      <c r="H3" s="597"/>
      <c r="I3" s="597"/>
      <c r="J3" s="597"/>
      <c r="K3" s="597"/>
      <c r="L3" s="598"/>
      <c r="M3" s="605" t="s">
        <v>278</v>
      </c>
      <c r="N3" s="606"/>
      <c r="O3" s="606"/>
      <c r="P3" s="606"/>
      <c r="Q3" s="606"/>
      <c r="R3" s="607"/>
      <c r="S3" s="597" t="str">
        <f>C3</f>
        <v>شهرستان:</v>
      </c>
      <c r="T3" s="597"/>
      <c r="U3" s="597"/>
      <c r="V3" s="597"/>
      <c r="W3" s="586" t="s">
        <v>281</v>
      </c>
      <c r="X3" s="587"/>
      <c r="Y3" s="587"/>
      <c r="Z3" s="588"/>
      <c r="AA3" s="215" t="str">
        <f>payesh!E5</f>
        <v>سنگین آباد</v>
      </c>
      <c r="AB3" s="170" t="str">
        <f>payesh!F5</f>
        <v>گنجی</v>
      </c>
      <c r="AC3" s="170" t="str">
        <f>payesh!G5</f>
        <v>گنجی</v>
      </c>
      <c r="AD3" s="170" t="str">
        <f>payesh!H5</f>
        <v>کامشگران</v>
      </c>
      <c r="AE3" s="170" t="str">
        <f>payesh!I5</f>
        <v>قاملو</v>
      </c>
      <c r="AF3" s="170" t="str">
        <f>payesh!J5</f>
        <v>قاملو</v>
      </c>
      <c r="AG3" s="170" t="str">
        <f>payesh!K5</f>
        <v>قاملو</v>
      </c>
      <c r="AH3" s="170" t="str">
        <f>payesh!L5</f>
        <v>آونگان</v>
      </c>
      <c r="AI3" s="170" t="str">
        <f>payesh!M5</f>
        <v>آونگان</v>
      </c>
      <c r="AJ3" s="170" t="str">
        <f>payesh!N5</f>
        <v>آونگان</v>
      </c>
      <c r="AK3" s="170" t="str">
        <f>payesh!O5</f>
        <v>شیخ تقه</v>
      </c>
      <c r="AL3" s="170" t="str">
        <f>payesh!P5</f>
        <v>شیخ تقه</v>
      </c>
      <c r="AM3" s="170" t="str">
        <f>payesh!Q5</f>
        <v>کمال آباد</v>
      </c>
      <c r="AN3" s="170" t="str">
        <f>payesh!R5</f>
        <v>چمقلو</v>
      </c>
      <c r="AO3" s="170" t="str">
        <f>payesh!S5</f>
        <v>یالغوز آغاج</v>
      </c>
      <c r="AP3" s="170" t="str">
        <f>payesh!T5</f>
        <v>یالغوز آغاج</v>
      </c>
      <c r="AQ3" s="170" t="str">
        <f>payesh!U5</f>
        <v>یالغوز آغاج</v>
      </c>
      <c r="AR3" s="170" t="str">
        <f>payesh!V5</f>
        <v>یالغوز آغاج</v>
      </c>
      <c r="AS3" s="170" t="str">
        <f>payesh!W5</f>
        <v>چمقلو</v>
      </c>
      <c r="AT3" s="170" t="str">
        <f>payesh!X5</f>
        <v>یالغوز آغاج</v>
      </c>
      <c r="AU3" s="170" t="str">
        <f>payesh!Y5</f>
        <v>یالغوز آغاج</v>
      </c>
      <c r="AV3" s="170" t="str">
        <f>payesh!Z5</f>
        <v>یالغوز آغاج</v>
      </c>
      <c r="AW3" s="170" t="str">
        <f>payesh!AA5</f>
        <v>کانی چای</v>
      </c>
      <c r="AX3" s="170" t="str">
        <f>payesh!AB5</f>
        <v>قصلان</v>
      </c>
      <c r="AY3" s="170" t="str">
        <f>payesh!AC5</f>
        <v>شوراب حاجی</v>
      </c>
      <c r="AZ3" s="170" t="str">
        <f>payesh!AD5</f>
        <v>گنجی</v>
      </c>
      <c r="BA3" s="170" t="str">
        <f>payesh!AE5</f>
        <v>شوراب خان</v>
      </c>
      <c r="BB3" s="170" t="str">
        <f>payesh!AF5</f>
        <v>سنگین آباد</v>
      </c>
      <c r="BC3" s="170" t="str">
        <f>payesh!AG5</f>
        <v>کامشگران</v>
      </c>
      <c r="BD3" s="170" t="str">
        <f>payesh!AH5</f>
        <v>سیلاب</v>
      </c>
      <c r="BE3" s="170" t="str">
        <f>payesh!AI5</f>
        <v>چمقلو</v>
      </c>
      <c r="BF3" s="170" t="str">
        <f>payesh!AJ5</f>
        <v>زیویه</v>
      </c>
      <c r="BG3" s="170" t="str">
        <f>payesh!AK5</f>
        <v>آجی چای</v>
      </c>
      <c r="BH3" s="170" t="str">
        <f>payesh!AL5</f>
        <v>یالغوز آغاج</v>
      </c>
      <c r="BI3" s="170" t="str">
        <f>payesh!AM5</f>
        <v>سرتیپ آباد</v>
      </c>
      <c r="BJ3" s="170" t="str">
        <f>payesh!AN5</f>
        <v>مسعود آباد</v>
      </c>
      <c r="BK3" s="170" t="str">
        <f>payesh!AO5</f>
        <v>مسعود آباد</v>
      </c>
      <c r="BL3" s="170" t="str">
        <f>payesh!AP5</f>
        <v>علی آباد</v>
      </c>
      <c r="BM3" s="170" t="str">
        <f>payesh!AQ5</f>
        <v>علی آباد</v>
      </c>
      <c r="BN3" s="170" t="str">
        <f>payesh!AR5</f>
        <v>کامشگران</v>
      </c>
      <c r="BO3" s="170" t="str">
        <f>payesh!AS5</f>
        <v>مظفرآباد</v>
      </c>
      <c r="BP3" s="170" t="str">
        <f>payesh!AT5</f>
        <v>مظفرآباد</v>
      </c>
      <c r="BQ3" s="170" t="str">
        <f>payesh!AU5</f>
        <v>آونگان</v>
      </c>
      <c r="BR3" s="170" t="str">
        <f>payesh!AV5</f>
        <v>خریله</v>
      </c>
      <c r="BS3" s="170" t="str">
        <f>payesh!AW5</f>
        <v>خریله</v>
      </c>
      <c r="BT3" s="170" t="str">
        <f>payesh!AX5</f>
        <v>کنگره</v>
      </c>
      <c r="BU3" s="170" t="str">
        <f>payesh!AY5</f>
        <v>کنگره</v>
      </c>
      <c r="BV3" s="170" t="str">
        <f>payesh!AZ5</f>
        <v>شکوه آباد</v>
      </c>
      <c r="BW3" s="170" t="str">
        <f>payesh!BA5</f>
        <v>شکوه آباد</v>
      </c>
      <c r="BX3" s="170" t="str">
        <f>payesh!BB5</f>
        <v>کریم اباد</v>
      </c>
      <c r="BY3" s="170" t="str">
        <f>payesh!BC5</f>
        <v>زیویه</v>
      </c>
      <c r="BZ3" s="170" t="str">
        <f>payesh!BD5</f>
        <v>ویهج</v>
      </c>
      <c r="CA3" s="170" t="str">
        <f>payesh!BE5</f>
        <v>ویهج</v>
      </c>
      <c r="CB3" s="170" t="str">
        <f>payesh!BF5</f>
        <v>شوراب حاجی</v>
      </c>
      <c r="CC3" s="170" t="str">
        <f>payesh!BG5</f>
        <v>یالغوز آغاج</v>
      </c>
      <c r="CD3" s="170" t="str">
        <f>payesh!BH5</f>
        <v>سنگین آباد</v>
      </c>
      <c r="CE3" s="170" t="str">
        <f>payesh!BI5</f>
        <v>سنگین آباد</v>
      </c>
      <c r="CF3" s="170" t="str">
        <f>payesh!BJ5</f>
        <v>قصلان</v>
      </c>
      <c r="CG3" s="170" t="str">
        <f>payesh!BK5</f>
        <v>تقی اباد</v>
      </c>
      <c r="CH3" s="170" t="str">
        <f>payesh!BL5</f>
        <v>نبی اباد</v>
      </c>
      <c r="CI3" s="170" t="str">
        <f>payesh!BM5</f>
        <v>سنگین اباد</v>
      </c>
      <c r="CJ3" s="170" t="str">
        <f>payesh!BN5</f>
        <v>سیلاب</v>
      </c>
      <c r="CK3" s="170" t="str">
        <f>payesh!BO5</f>
        <v>شوراب خان</v>
      </c>
      <c r="CL3" s="170" t="str">
        <f>payesh!BP5</f>
        <v>کامشگران</v>
      </c>
      <c r="CM3" s="170" t="str">
        <f>payesh!BQ5</f>
        <v>کامشگران</v>
      </c>
      <c r="CN3" s="170" t="str">
        <f>payesh!BR5</f>
        <v>ویهج</v>
      </c>
      <c r="CO3" s="170" t="str">
        <f>payesh!BS5</f>
        <v>ویهج</v>
      </c>
      <c r="CP3" s="170" t="str">
        <f>payesh!BT5</f>
        <v>قره بلاغ</v>
      </c>
      <c r="CQ3" s="170" t="str">
        <f>payesh!BU5</f>
        <v>پرپیشه</v>
      </c>
      <c r="CR3" s="170" t="str">
        <f>payesh!BV5</f>
        <v>جامه شوران</v>
      </c>
      <c r="CS3" s="170" t="str">
        <f>payesh!BW5</f>
        <v>جامه شوران</v>
      </c>
      <c r="CT3" s="170" t="str">
        <f>payesh!BX5</f>
        <v>قاملو</v>
      </c>
      <c r="CU3" s="170" t="str">
        <f>payesh!BY5</f>
        <v>یالغوز آغاج</v>
      </c>
      <c r="CV3" s="170" t="str">
        <f>payesh!BZ5</f>
        <v>ناظم آباد</v>
      </c>
      <c r="CW3" s="170" t="str">
        <f>payesh!CA5</f>
        <v>ناظم آباد</v>
      </c>
      <c r="CX3" s="170" t="str">
        <f>payesh!CB5</f>
        <v>پرپیشه</v>
      </c>
      <c r="CY3" s="170" t="str">
        <f>payesh!CC5</f>
        <v>امیر قلعه لان</v>
      </c>
      <c r="CZ3" s="170" t="str">
        <f>payesh!CD5</f>
        <v>خشکمروه</v>
      </c>
      <c r="DA3" s="170" t="str">
        <f>payesh!CE5</f>
        <v>شهابیه</v>
      </c>
      <c r="DB3" s="170" t="str">
        <f>payesh!CF5</f>
        <v>پیرباباعلی</v>
      </c>
      <c r="DC3" s="170" t="str">
        <f>payesh!CG5</f>
        <v>کاظم آباد</v>
      </c>
      <c r="DD3" s="170" t="str">
        <f>payesh!CH5</f>
        <v>کاظم آباد</v>
      </c>
      <c r="DE3" s="170" t="str">
        <f>payesh!CI5</f>
        <v>کنگره</v>
      </c>
      <c r="DF3" s="170" t="str">
        <f>payesh!CJ5</f>
        <v>یالغوز آغاج</v>
      </c>
      <c r="DG3" s="170" t="str">
        <f>payesh!CK5</f>
        <v>گنجی</v>
      </c>
      <c r="DH3" s="170" t="str">
        <f>payesh!CL5</f>
        <v>سنگین آباد</v>
      </c>
      <c r="DI3" s="170" t="str">
        <f>payesh!CM5</f>
        <v>سنگین آباد</v>
      </c>
      <c r="DJ3" s="170" t="str">
        <f>payesh!CN5</f>
        <v>ویهج</v>
      </c>
      <c r="DK3" s="170" t="str">
        <f>payesh!CO5</f>
        <v>آصف آباد</v>
      </c>
      <c r="DL3" s="170" t="str">
        <f>payesh!CP5</f>
        <v>سنگین آباد</v>
      </c>
      <c r="DM3" s="170" t="str">
        <f>payesh!CQ5</f>
        <v>شجاع آباد</v>
      </c>
      <c r="DN3" s="170">
        <f>payesh!CR5</f>
        <v>0</v>
      </c>
      <c r="DO3" s="170">
        <f>payesh!CS5</f>
        <v>0</v>
      </c>
      <c r="DP3" s="170">
        <f>payesh!CT5</f>
        <v>0</v>
      </c>
      <c r="DQ3" s="170">
        <f>payesh!CU5</f>
        <v>0</v>
      </c>
      <c r="DR3" s="170">
        <f>payesh!CV5</f>
        <v>0</v>
      </c>
      <c r="DS3" s="170">
        <f>payesh!CW5</f>
        <v>0</v>
      </c>
      <c r="DT3" s="170">
        <f>payesh!CX5</f>
        <v>0</v>
      </c>
      <c r="DU3" s="170">
        <f>payesh!CY5</f>
        <v>0</v>
      </c>
      <c r="DV3" s="170">
        <f>payesh!CZ5</f>
        <v>0</v>
      </c>
    </row>
    <row r="4" spans="3:126" ht="45.75" thickBot="1" x14ac:dyDescent="0.3">
      <c r="C4" s="599" t="str">
        <f>payesh!E4</f>
        <v>قروه</v>
      </c>
      <c r="D4" s="600"/>
      <c r="E4" s="600"/>
      <c r="F4" s="600"/>
      <c r="G4" s="600"/>
      <c r="H4" s="600"/>
      <c r="I4" s="600"/>
      <c r="J4" s="600"/>
      <c r="K4" s="600"/>
      <c r="L4" s="601"/>
      <c r="M4" s="608"/>
      <c r="N4" s="609"/>
      <c r="O4" s="609"/>
      <c r="P4" s="609"/>
      <c r="Q4" s="609"/>
      <c r="R4" s="610"/>
      <c r="S4" s="600" t="str">
        <f>C4</f>
        <v>قروه</v>
      </c>
      <c r="T4" s="600"/>
      <c r="U4" s="600"/>
      <c r="V4" s="600"/>
      <c r="W4" s="589"/>
      <c r="X4" s="590"/>
      <c r="Y4" s="590"/>
      <c r="Z4" s="591"/>
      <c r="AA4" s="216" t="str">
        <f>payesh!E6</f>
        <v>مریم</v>
      </c>
      <c r="AB4" s="171" t="str">
        <f>payesh!F6</f>
        <v>نیما</v>
      </c>
      <c r="AC4" s="171" t="str">
        <f>payesh!G6</f>
        <v>پارسا</v>
      </c>
      <c r="AD4" s="171" t="str">
        <f>payesh!H6</f>
        <v>سهند و صنعان</v>
      </c>
      <c r="AE4" s="171" t="str">
        <f>payesh!I6</f>
        <v>روژهه لات</v>
      </c>
      <c r="AF4" s="171" t="str">
        <f>payesh!J6</f>
        <v>باران</v>
      </c>
      <c r="AG4" s="171" t="str">
        <f>payesh!K6</f>
        <v>صداقت</v>
      </c>
      <c r="AH4" s="171" t="str">
        <f>payesh!L6</f>
        <v>سلامت</v>
      </c>
      <c r="AI4" s="171" t="str">
        <f>payesh!M6</f>
        <v>شبنم</v>
      </c>
      <c r="AJ4" s="171" t="str">
        <f>payesh!N6</f>
        <v>یزدان</v>
      </c>
      <c r="AK4" s="171" t="str">
        <f>payesh!O6</f>
        <v>نیاز</v>
      </c>
      <c r="AL4" s="171" t="str">
        <f>payesh!P6</f>
        <v>تلاش</v>
      </c>
      <c r="AM4" s="171" t="str">
        <f>payesh!Q6</f>
        <v>رز</v>
      </c>
      <c r="AN4" s="171" t="str">
        <f>payesh!R6</f>
        <v>پارسا</v>
      </c>
      <c r="AO4" s="171" t="str">
        <f>payesh!S6</f>
        <v>یاسمن</v>
      </c>
      <c r="AP4" s="171" t="str">
        <f>payesh!T6</f>
        <v xml:space="preserve">فرشته </v>
      </c>
      <c r="AQ4" s="171" t="str">
        <f>payesh!U6</f>
        <v>دیانا</v>
      </c>
      <c r="AR4" s="171" t="str">
        <f>payesh!V6</f>
        <v>یاس</v>
      </c>
      <c r="AS4" s="171" t="str">
        <f>payesh!W6</f>
        <v>نجیب</v>
      </c>
      <c r="AT4" s="171" t="str">
        <f>payesh!X6</f>
        <v>شبنم</v>
      </c>
      <c r="AU4" s="171" t="str">
        <f>payesh!Y6</f>
        <v>ماهان</v>
      </c>
      <c r="AV4" s="171" t="str">
        <f>payesh!Z6</f>
        <v>ترنم</v>
      </c>
      <c r="AW4" s="171" t="str">
        <f>payesh!AA6</f>
        <v>بهار</v>
      </c>
      <c r="AX4" s="171" t="str">
        <f>payesh!AB6</f>
        <v>گل سرخ</v>
      </c>
      <c r="AY4" s="171" t="str">
        <f>payesh!AC6</f>
        <v>پیشتاز</v>
      </c>
      <c r="AZ4" s="171" t="str">
        <f>payesh!AD6</f>
        <v>النا</v>
      </c>
      <c r="BA4" s="171" t="str">
        <f>payesh!AE6</f>
        <v>گل رز</v>
      </c>
      <c r="BB4" s="171" t="str">
        <f>payesh!AF6</f>
        <v>کوثر</v>
      </c>
      <c r="BC4" s="171" t="str">
        <f>payesh!AG6</f>
        <v>دینا</v>
      </c>
      <c r="BD4" s="171" t="str">
        <f>payesh!AH6</f>
        <v>ذوالفقار</v>
      </c>
      <c r="BE4" s="171" t="str">
        <f>payesh!AI6</f>
        <v>پرنیان</v>
      </c>
      <c r="BF4" s="171" t="str">
        <f>payesh!AJ6</f>
        <v>هستی</v>
      </c>
      <c r="BG4" s="171" t="str">
        <f>payesh!AK6</f>
        <v>سامیار</v>
      </c>
      <c r="BH4" s="171" t="str">
        <f>payesh!AL6</f>
        <v>روژین</v>
      </c>
      <c r="BI4" s="171" t="str">
        <f>payesh!AM6</f>
        <v>مائده</v>
      </c>
      <c r="BJ4" s="171" t="str">
        <f>payesh!AN6</f>
        <v xml:space="preserve">نسیم </v>
      </c>
      <c r="BK4" s="171" t="str">
        <f>payesh!AO6</f>
        <v>شنیا</v>
      </c>
      <c r="BL4" s="171" t="str">
        <f>payesh!AP6</f>
        <v>همبستگی</v>
      </c>
      <c r="BM4" s="171" t="str">
        <f>payesh!AQ6</f>
        <v>اتحاد</v>
      </c>
      <c r="BN4" s="171" t="str">
        <f>payesh!AR6</f>
        <v>طوبی</v>
      </c>
      <c r="BO4" s="171" t="str">
        <f>payesh!AS6</f>
        <v>لاله</v>
      </c>
      <c r="BP4" s="171" t="str">
        <f>payesh!AT6</f>
        <v>گل آفتابگردان</v>
      </c>
      <c r="BQ4" s="171" t="str">
        <f>payesh!AU6</f>
        <v>آرتینا</v>
      </c>
      <c r="BR4" s="171" t="str">
        <f>payesh!AV6</f>
        <v>ریحانه</v>
      </c>
      <c r="BS4" s="171" t="str">
        <f>payesh!AW6</f>
        <v>خاطره</v>
      </c>
      <c r="BT4" s="171" t="str">
        <f>payesh!AX6</f>
        <v>ابتسام</v>
      </c>
      <c r="BU4" s="171" t="str">
        <f>payesh!AY6</f>
        <v>ستاره</v>
      </c>
      <c r="BV4" s="171" t="str">
        <f>payesh!AZ6</f>
        <v>برکت</v>
      </c>
      <c r="BW4" s="171" t="str">
        <f>payesh!BA6</f>
        <v>گلبرگ</v>
      </c>
      <c r="BX4" s="171" t="str">
        <f>payesh!BB6</f>
        <v>شب بو</v>
      </c>
      <c r="BY4" s="171" t="str">
        <f>payesh!BC6</f>
        <v>سمانه</v>
      </c>
      <c r="BZ4" s="171" t="str">
        <f>payesh!BD6</f>
        <v>گل ها</v>
      </c>
      <c r="CA4" s="171" t="str">
        <f>payesh!BE6</f>
        <v>یاسمن</v>
      </c>
      <c r="CB4" s="171" t="str">
        <f>payesh!BF6</f>
        <v>یلدا</v>
      </c>
      <c r="CC4" s="171" t="str">
        <f>payesh!BG6</f>
        <v>ویانا</v>
      </c>
      <c r="CD4" s="171" t="str">
        <f>payesh!BH6</f>
        <v>زهرا</v>
      </c>
      <c r="CE4" s="171" t="str">
        <f>payesh!BI6</f>
        <v>نازنین زهرا</v>
      </c>
      <c r="CF4" s="171" t="str">
        <f>payesh!BJ6</f>
        <v xml:space="preserve">گل محمدی </v>
      </c>
      <c r="CG4" s="171" t="str">
        <f>payesh!BK6</f>
        <v>سوران</v>
      </c>
      <c r="CH4" s="171" t="str">
        <f>payesh!BL6</f>
        <v>رستگار</v>
      </c>
      <c r="CI4" s="171" t="str">
        <f>payesh!BM6</f>
        <v>روژیا</v>
      </c>
      <c r="CJ4" s="171" t="str">
        <f>payesh!BN6</f>
        <v>مبینا</v>
      </c>
      <c r="CK4" s="171" t="str">
        <f>payesh!BO6</f>
        <v>بهار</v>
      </c>
      <c r="CL4" s="171" t="str">
        <f>payesh!BP6</f>
        <v>شقایق</v>
      </c>
      <c r="CM4" s="171" t="str">
        <f>payesh!BQ6</f>
        <v>آتنا</v>
      </c>
      <c r="CN4" s="171" t="str">
        <f>payesh!BR6</f>
        <v>سمنو</v>
      </c>
      <c r="CO4" s="171" t="str">
        <f>payesh!BS6</f>
        <v>بیز</v>
      </c>
      <c r="CP4" s="171" t="str">
        <f>payesh!BT6</f>
        <v>نرگس</v>
      </c>
      <c r="CQ4" s="171" t="str">
        <f>payesh!BU6</f>
        <v>نازیلا</v>
      </c>
      <c r="CR4" s="171" t="str">
        <f>payesh!BV6</f>
        <v>همکاری</v>
      </c>
      <c r="CS4" s="171" t="str">
        <f>payesh!BW6</f>
        <v>هانیتا</v>
      </c>
      <c r="CT4" s="171" t="str">
        <f>payesh!BX6</f>
        <v>بهار</v>
      </c>
      <c r="CU4" s="171" t="str">
        <f>payesh!BY6</f>
        <v>نسترن</v>
      </c>
      <c r="CV4" s="171" t="str">
        <f>payesh!BZ6</f>
        <v>فیروزه ایی</v>
      </c>
      <c r="CW4" s="171" t="str">
        <f>payesh!CA6</f>
        <v>اسماء</v>
      </c>
      <c r="CX4" s="171" t="str">
        <f>payesh!CB6</f>
        <v>آرتین</v>
      </c>
      <c r="CY4" s="171" t="str">
        <f>payesh!CC6</f>
        <v>مانی</v>
      </c>
      <c r="CZ4" s="171" t="str">
        <f>payesh!CD6</f>
        <v>تارا</v>
      </c>
      <c r="DA4" s="171" t="str">
        <f>payesh!CE6</f>
        <v>یاسین</v>
      </c>
      <c r="DB4" s="171" t="str">
        <f>payesh!CF6</f>
        <v>شب بو</v>
      </c>
      <c r="DC4" s="171" t="str">
        <f>payesh!CG6</f>
        <v>آنیا</v>
      </c>
      <c r="DD4" s="171" t="str">
        <f>payesh!CH6</f>
        <v>لاوین</v>
      </c>
      <c r="DE4" s="171" t="str">
        <f>payesh!CI6</f>
        <v>ژاله</v>
      </c>
      <c r="DF4" s="171" t="str">
        <f>payesh!CJ6</f>
        <v>طه</v>
      </c>
      <c r="DG4" s="171" t="str">
        <f>payesh!CK6</f>
        <v>نسیم</v>
      </c>
      <c r="DH4" s="171" t="str">
        <f>payesh!CL6</f>
        <v>زریان</v>
      </c>
      <c r="DI4" s="171" t="str">
        <f>payesh!CM6</f>
        <v>گل لاله</v>
      </c>
      <c r="DJ4" s="171" t="str">
        <f>payesh!CN6</f>
        <v>پرنیا</v>
      </c>
      <c r="DK4" s="171" t="str">
        <f>payesh!CO6</f>
        <v>نگین</v>
      </c>
      <c r="DL4" s="171" t="str">
        <f>payesh!CP6</f>
        <v>دریا</v>
      </c>
      <c r="DM4" s="171" t="str">
        <f>payesh!CQ6</f>
        <v>هاوژین</v>
      </c>
      <c r="DN4" s="171">
        <f>payesh!CR6</f>
        <v>0</v>
      </c>
      <c r="DO4" s="171">
        <f>payesh!CS6</f>
        <v>0</v>
      </c>
      <c r="DP4" s="171">
        <f>payesh!CT6</f>
        <v>0</v>
      </c>
      <c r="DQ4" s="171">
        <f>payesh!CU6</f>
        <v>0</v>
      </c>
      <c r="DR4" s="171">
        <f>payesh!CV6</f>
        <v>0</v>
      </c>
      <c r="DS4" s="171">
        <f>payesh!CW6</f>
        <v>0</v>
      </c>
      <c r="DT4" s="171">
        <f>payesh!CX6</f>
        <v>0</v>
      </c>
      <c r="DU4" s="171">
        <f>payesh!CY6</f>
        <v>0</v>
      </c>
      <c r="DV4" s="171">
        <f>payesh!CZ6</f>
        <v>0</v>
      </c>
    </row>
    <row r="5" spans="3:126" ht="79.5" thickBot="1" x14ac:dyDescent="0.3">
      <c r="C5" s="146" t="s">
        <v>257</v>
      </c>
      <c r="D5" s="147" t="s">
        <v>258</v>
      </c>
      <c r="E5" s="147" t="s">
        <v>259</v>
      </c>
      <c r="F5" s="186" t="s">
        <v>282</v>
      </c>
      <c r="G5" s="185" t="s">
        <v>260</v>
      </c>
      <c r="H5" s="148" t="s">
        <v>261</v>
      </c>
      <c r="I5" s="148" t="s">
        <v>262</v>
      </c>
      <c r="J5" s="148" t="s">
        <v>263</v>
      </c>
      <c r="K5" s="148" t="s">
        <v>264</v>
      </c>
      <c r="L5" s="161" t="s">
        <v>265</v>
      </c>
      <c r="M5" s="166" t="s">
        <v>90</v>
      </c>
      <c r="N5" s="167" t="s">
        <v>261</v>
      </c>
      <c r="O5" s="167" t="s">
        <v>262</v>
      </c>
      <c r="P5" s="167" t="s">
        <v>263</v>
      </c>
      <c r="Q5" s="167" t="s">
        <v>264</v>
      </c>
      <c r="R5" s="168" t="s">
        <v>265</v>
      </c>
      <c r="S5" s="163" t="s">
        <v>260</v>
      </c>
      <c r="T5" s="157" t="s">
        <v>279</v>
      </c>
      <c r="U5" s="157" t="s">
        <v>280</v>
      </c>
      <c r="V5" s="158" t="s">
        <v>265</v>
      </c>
      <c r="W5" s="199" t="s">
        <v>90</v>
      </c>
      <c r="X5" s="200" t="s">
        <v>279</v>
      </c>
      <c r="Y5" s="200" t="s">
        <v>280</v>
      </c>
      <c r="Z5" s="210" t="s">
        <v>265</v>
      </c>
      <c r="AA5" s="217" t="str">
        <f>payesh!E18</f>
        <v>ت 6</v>
      </c>
      <c r="AB5" s="218" t="str">
        <f>payesh!F18</f>
        <v>ت 7</v>
      </c>
      <c r="AC5" s="218" t="str">
        <f>payesh!G18</f>
        <v>ت 7</v>
      </c>
      <c r="AD5" s="218" t="str">
        <f>payesh!H18</f>
        <v>ت 6</v>
      </c>
      <c r="AE5" s="218" t="str">
        <f>payesh!I18</f>
        <v>ت 6</v>
      </c>
      <c r="AF5" s="218" t="str">
        <f>payesh!J18</f>
        <v>ت 6</v>
      </c>
      <c r="AG5" s="218" t="str">
        <f>payesh!K18</f>
        <v>ت 6</v>
      </c>
      <c r="AH5" s="218" t="str">
        <f>payesh!L18</f>
        <v>ت 6</v>
      </c>
      <c r="AI5" s="218" t="str">
        <f>payesh!M18</f>
        <v>ت6</v>
      </c>
      <c r="AJ5" s="218" t="str">
        <f>payesh!N18</f>
        <v>ت 6</v>
      </c>
      <c r="AK5" s="218" t="str">
        <f>payesh!O18</f>
        <v>ت 6</v>
      </c>
      <c r="AL5" s="218" t="str">
        <f>payesh!P18</f>
        <v>ت 6</v>
      </c>
      <c r="AM5" s="218" t="str">
        <f>payesh!Q18</f>
        <v>ت 6</v>
      </c>
      <c r="AN5" s="218" t="str">
        <f>payesh!R18</f>
        <v>ت 6</v>
      </c>
      <c r="AO5" s="218" t="str">
        <f>payesh!S18</f>
        <v>ت 6</v>
      </c>
      <c r="AP5" s="218" t="str">
        <f>payesh!T18</f>
        <v>ت 6</v>
      </c>
      <c r="AQ5" s="218" t="str">
        <f>payesh!U18</f>
        <v>ت 6</v>
      </c>
      <c r="AR5" s="218" t="str">
        <f>payesh!V18</f>
        <v>ت 6</v>
      </c>
      <c r="AS5" s="218" t="str">
        <f>payesh!W18</f>
        <v>ت 6</v>
      </c>
      <c r="AT5" s="218" t="str">
        <f>payesh!X18</f>
        <v>ت 6</v>
      </c>
      <c r="AU5" s="218" t="str">
        <f>payesh!Y18</f>
        <v>ت 6</v>
      </c>
      <c r="AV5" s="218" t="str">
        <f>payesh!Z18</f>
        <v>ت 6</v>
      </c>
      <c r="AW5" s="218" t="str">
        <f>payesh!AA18</f>
        <v>ت 6</v>
      </c>
      <c r="AX5" s="218" t="str">
        <f>payesh!AB18</f>
        <v>ت 6</v>
      </c>
      <c r="AY5" s="218" t="str">
        <f>payesh!AC18</f>
        <v>ت6</v>
      </c>
      <c r="AZ5" s="218" t="str">
        <f>payesh!AD18</f>
        <v>ت 5</v>
      </c>
      <c r="BA5" s="218" t="str">
        <f>payesh!AE18</f>
        <v>ت 5</v>
      </c>
      <c r="BB5" s="218" t="str">
        <f>payesh!AF18</f>
        <v>ت 5</v>
      </c>
      <c r="BC5" s="218" t="str">
        <f>payesh!AG18</f>
        <v>ت 5</v>
      </c>
      <c r="BD5" s="218" t="str">
        <f>payesh!AH18</f>
        <v>ت5</v>
      </c>
      <c r="BE5" s="218" t="str">
        <f>payesh!AI18</f>
        <v>ت3</v>
      </c>
      <c r="BF5" s="218" t="str">
        <f>payesh!AJ18</f>
        <v>ت 3</v>
      </c>
      <c r="BG5" s="218" t="str">
        <f>payesh!AK18</f>
        <v>ت3</v>
      </c>
      <c r="BH5" s="218" t="str">
        <f>payesh!AL18</f>
        <v>ت3</v>
      </c>
      <c r="BI5" s="218" t="str">
        <f>payesh!AM18</f>
        <v>پ14</v>
      </c>
      <c r="BJ5" s="218" t="str">
        <f>payesh!AN18</f>
        <v>پ14</v>
      </c>
      <c r="BK5" s="218" t="str">
        <f>payesh!AO18</f>
        <v>پ14</v>
      </c>
      <c r="BL5" s="218" t="str">
        <f>payesh!AP18</f>
        <v>ت2</v>
      </c>
      <c r="BM5" s="218" t="str">
        <f>payesh!AQ18</f>
        <v>پ14</v>
      </c>
      <c r="BN5" s="218" t="str">
        <f>payesh!AR18</f>
        <v>ت2</v>
      </c>
      <c r="BO5" s="218" t="str">
        <f>payesh!AS18</f>
        <v>ت2</v>
      </c>
      <c r="BP5" s="218" t="str">
        <f>payesh!AT18</f>
        <v>ت 2</v>
      </c>
      <c r="BQ5" s="218" t="str">
        <f>payesh!AU18</f>
        <v>پ14</v>
      </c>
      <c r="BR5" s="218" t="str">
        <f>payesh!AV18</f>
        <v>پ14</v>
      </c>
      <c r="BS5" s="218" t="str">
        <f>payesh!AW18</f>
        <v>پ14</v>
      </c>
      <c r="BT5" s="218" t="str">
        <f>payesh!AX18</f>
        <v>پ14</v>
      </c>
      <c r="BU5" s="218" t="str">
        <f>payesh!AY18</f>
        <v>پ14</v>
      </c>
      <c r="BV5" s="218" t="str">
        <f>payesh!AZ18</f>
        <v>پ14</v>
      </c>
      <c r="BW5" s="218" t="str">
        <f>payesh!BA18</f>
        <v>پ14</v>
      </c>
      <c r="BX5" s="218" t="str">
        <f>payesh!BB18</f>
        <v>ت1</v>
      </c>
      <c r="BY5" s="218" t="str">
        <f>payesh!BC18</f>
        <v>پ 14</v>
      </c>
      <c r="BZ5" s="218" t="str">
        <f>payesh!BD18</f>
        <v>پ 14</v>
      </c>
      <c r="CA5" s="218" t="str">
        <f>payesh!BE18</f>
        <v>پ 14</v>
      </c>
      <c r="CB5" s="218" t="str">
        <f>payesh!BF18</f>
        <v>پ11</v>
      </c>
      <c r="CC5" s="218" t="str">
        <f>payesh!BG18</f>
        <v>پ14</v>
      </c>
      <c r="CD5" s="218" t="str">
        <f>payesh!BH18</f>
        <v>پ14</v>
      </c>
      <c r="CE5" s="218" t="str">
        <f>payesh!BI18</f>
        <v>پ14</v>
      </c>
      <c r="CF5" s="218" t="str">
        <f>payesh!BJ18</f>
        <v>پ 14</v>
      </c>
      <c r="CG5" s="218" t="str">
        <f>payesh!BK18</f>
        <v>پ9</v>
      </c>
      <c r="CH5" s="218" t="str">
        <f>payesh!BL18</f>
        <v>پ9</v>
      </c>
      <c r="CI5" s="218" t="str">
        <f>payesh!BM18</f>
        <v>پ9</v>
      </c>
      <c r="CJ5" s="218" t="str">
        <f>payesh!BN18</f>
        <v>پ9</v>
      </c>
      <c r="CK5" s="218" t="str">
        <f>payesh!BO18</f>
        <v>پ10</v>
      </c>
      <c r="CL5" s="218" t="str">
        <f>payesh!BP18</f>
        <v>پ10</v>
      </c>
      <c r="CM5" s="218" t="str">
        <f>payesh!BQ18</f>
        <v>پ10</v>
      </c>
      <c r="CN5" s="218" t="str">
        <f>payesh!BR18</f>
        <v>پ10</v>
      </c>
      <c r="CO5" s="218" t="str">
        <f>payesh!BS18</f>
        <v>پ9</v>
      </c>
      <c r="CP5" s="218" t="str">
        <f>payesh!BT18</f>
        <v>پ5</v>
      </c>
      <c r="CQ5" s="218" t="str">
        <f>payesh!BU18</f>
        <v>پ5</v>
      </c>
      <c r="CR5" s="218" t="str">
        <f>payesh!BV18</f>
        <v>پ5</v>
      </c>
      <c r="CS5" s="218" t="str">
        <f>payesh!BW18</f>
        <v>پ5</v>
      </c>
      <c r="CT5" s="218" t="str">
        <f>payesh!BX18</f>
        <v>پ5</v>
      </c>
      <c r="CU5" s="218" t="str">
        <f>payesh!BY18</f>
        <v>پ5</v>
      </c>
      <c r="CV5" s="218" t="str">
        <f>payesh!BZ18</f>
        <v>پ5</v>
      </c>
      <c r="CW5" s="218" t="str">
        <f>payesh!CA18</f>
        <v>پ1</v>
      </c>
      <c r="CX5" s="218" t="str">
        <f>payesh!CB18</f>
        <v>پ1</v>
      </c>
      <c r="CY5" s="218" t="str">
        <f>payesh!CC18</f>
        <v>پ5</v>
      </c>
      <c r="CZ5" s="218" t="str">
        <f>payesh!CD18</f>
        <v>پ5</v>
      </c>
      <c r="DA5" s="218" t="str">
        <f>payesh!CE18</f>
        <v>پ5</v>
      </c>
      <c r="DB5" s="218" t="str">
        <f>payesh!CF18</f>
        <v>پ5</v>
      </c>
      <c r="DC5" s="218" t="str">
        <f>payesh!CG18</f>
        <v>پ5</v>
      </c>
      <c r="DD5" s="218" t="str">
        <f>payesh!CH18</f>
        <v>پ5</v>
      </c>
      <c r="DE5" s="218" t="str">
        <f>payesh!CI18</f>
        <v>پ5</v>
      </c>
      <c r="DF5" s="218" t="str">
        <f>payesh!CJ18</f>
        <v>ب7</v>
      </c>
      <c r="DG5" s="218" t="str">
        <f>payesh!CK18</f>
        <v>ب7</v>
      </c>
      <c r="DH5" s="218" t="str">
        <f>payesh!CL18</f>
        <v>پ1</v>
      </c>
      <c r="DI5" s="218" t="str">
        <f>payesh!CM18</f>
        <v>پ1</v>
      </c>
      <c r="DJ5" s="218" t="str">
        <f>payesh!CN18</f>
        <v>پ1</v>
      </c>
      <c r="DK5" s="218" t="str">
        <f>payesh!CO18</f>
        <v>پ1</v>
      </c>
      <c r="DL5" s="218" t="str">
        <f>payesh!CP18</f>
        <v>ب7</v>
      </c>
      <c r="DM5" s="218" t="str">
        <f>payesh!CQ18</f>
        <v>پ1</v>
      </c>
      <c r="DN5" s="218">
        <f>payesh!CR18</f>
        <v>0</v>
      </c>
      <c r="DO5" s="218">
        <f>payesh!CS18</f>
        <v>0</v>
      </c>
      <c r="DP5" s="218">
        <f>payesh!CT18</f>
        <v>0</v>
      </c>
      <c r="DQ5" s="218">
        <f>payesh!CU18</f>
        <v>0</v>
      </c>
      <c r="DR5" s="218">
        <f>payesh!CV18</f>
        <v>0</v>
      </c>
      <c r="DS5" s="218">
        <f>payesh!CW18</f>
        <v>0</v>
      </c>
      <c r="DT5" s="218">
        <f>payesh!CX18</f>
        <v>0</v>
      </c>
      <c r="DU5" s="218">
        <f>payesh!CY18</f>
        <v>0</v>
      </c>
      <c r="DV5" s="218">
        <f>payesh!CZ18</f>
        <v>0</v>
      </c>
    </row>
    <row r="6" spans="3:126" ht="35.25" customHeight="1" x14ac:dyDescent="0.25">
      <c r="C6" s="149">
        <v>1</v>
      </c>
      <c r="D6" s="150" t="s">
        <v>266</v>
      </c>
      <c r="E6" s="150" t="s">
        <v>267</v>
      </c>
      <c r="F6" s="187" t="s">
        <v>284</v>
      </c>
      <c r="G6" s="164">
        <v>0.15</v>
      </c>
      <c r="H6" s="151">
        <f>L6*0.5</f>
        <v>1050000</v>
      </c>
      <c r="I6" s="151">
        <f>L6*0.17857143</f>
        <v>375000.00300000003</v>
      </c>
      <c r="J6" s="151">
        <f>L6*0.17142857</f>
        <v>359999.99700000003</v>
      </c>
      <c r="K6" s="151">
        <f t="shared" ref="K6:K11" si="0">L6*0.15</f>
        <v>315000</v>
      </c>
      <c r="L6" s="169">
        <f>L12*G6</f>
        <v>2100000</v>
      </c>
      <c r="M6" s="190">
        <f t="shared" ref="M6:M11" si="1">SUM(AA6:DV6)</f>
        <v>0</v>
      </c>
      <c r="N6" s="189">
        <f>$M$6*H6</f>
        <v>0</v>
      </c>
      <c r="O6" s="154">
        <f>$M$6*I6</f>
        <v>0</v>
      </c>
      <c r="P6" s="154">
        <f>$M$6*J6</f>
        <v>0</v>
      </c>
      <c r="Q6" s="154">
        <f>$M$6*K6</f>
        <v>0</v>
      </c>
      <c r="R6" s="155">
        <f>SUM(N6:Q6)</f>
        <v>0</v>
      </c>
      <c r="S6" s="193">
        <v>0.15</v>
      </c>
      <c r="T6" s="192">
        <f>(V6/4)*3</f>
        <v>315000</v>
      </c>
      <c r="U6" s="159">
        <f>(V6/4)</f>
        <v>105000</v>
      </c>
      <c r="V6" s="160">
        <f>V12*S6</f>
        <v>420000</v>
      </c>
      <c r="W6" s="190">
        <f t="shared" ref="W6:W11" si="2">SUM(AA6:DV6)</f>
        <v>0</v>
      </c>
      <c r="X6" s="219">
        <f>$W$6*T6</f>
        <v>0</v>
      </c>
      <c r="Y6" s="205">
        <f>$W$6*U6</f>
        <v>0</v>
      </c>
      <c r="Z6" s="207">
        <f>SUM(X6:Y6)</f>
        <v>0</v>
      </c>
      <c r="AA6" s="213">
        <f>IF(payesh!E147=$F$6,1,IF(payesh!E147="کسر شد",-1,0))</f>
        <v>0</v>
      </c>
      <c r="AB6" s="214">
        <f>IF(payesh!F147=$F$6,1,IF(payesh!F147="کسر شد",-1,0))</f>
        <v>0</v>
      </c>
      <c r="AC6" s="214">
        <f>IF(payesh!G147=$F$6,1,IF(payesh!G147="کسر شد",-1,0))</f>
        <v>0</v>
      </c>
      <c r="AD6" s="214">
        <f>IF(payesh!H147=$F$6,1,IF(payesh!H147="کسر شد",-1,0))</f>
        <v>0</v>
      </c>
      <c r="AE6" s="214">
        <f>IF(payesh!I147=$F$6,1,IF(payesh!I147="کسر شد",-1,0))</f>
        <v>0</v>
      </c>
      <c r="AF6" s="214">
        <f>IF(payesh!J147=$F$6,1,IF(payesh!J147="کسر شد",-1,0))</f>
        <v>0</v>
      </c>
      <c r="AG6" s="214">
        <f>IF(payesh!K147=$F$6,1,IF(payesh!K147="کسر شد",-1,0))</f>
        <v>0</v>
      </c>
      <c r="AH6" s="214">
        <f>IF(payesh!L147=$F$6,1,IF(payesh!L147="کسر شد",-1,0))</f>
        <v>0</v>
      </c>
      <c r="AI6" s="214">
        <f>IF(payesh!M147=$F$6,1,IF(payesh!M147="کسر شد",-1,0))</f>
        <v>0</v>
      </c>
      <c r="AJ6" s="214">
        <f>IF(payesh!N147=$F$6,1,IF(payesh!N147="کسر شد",-1,0))</f>
        <v>0</v>
      </c>
      <c r="AK6" s="214">
        <f>IF(payesh!O147=$F$6,1,IF(payesh!O147="کسر شد",-1,0))</f>
        <v>0</v>
      </c>
      <c r="AL6" s="214">
        <f>IF(payesh!P147=$F$6,1,IF(payesh!P147="کسر شد",-1,0))</f>
        <v>0</v>
      </c>
      <c r="AM6" s="214">
        <f>IF(payesh!Q147=$F$6,1,IF(payesh!Q147="کسر شد",-1,0))</f>
        <v>0</v>
      </c>
      <c r="AN6" s="214">
        <f>IF(payesh!R147=$F$6,1,IF(payesh!R147="کسر شد",-1,0))</f>
        <v>0</v>
      </c>
      <c r="AO6" s="214">
        <f>IF(payesh!S147=$F$6,1,IF(payesh!S147="کسر شد",-1,0))</f>
        <v>0</v>
      </c>
      <c r="AP6" s="214">
        <f>IF(payesh!T147=$F$6,1,IF(payesh!T147="کسر شد",-1,0))</f>
        <v>0</v>
      </c>
      <c r="AQ6" s="214">
        <f>IF(payesh!U147=$F$6,1,IF(payesh!U147="کسر شد",-1,0))</f>
        <v>0</v>
      </c>
      <c r="AR6" s="214">
        <f>IF(payesh!V147=$F$6,1,IF(payesh!V147="کسر شد",-1,0))</f>
        <v>0</v>
      </c>
      <c r="AS6" s="214">
        <f>IF(payesh!W147=$F$6,1,IF(payesh!W147="کسر شد",-1,0))</f>
        <v>0</v>
      </c>
      <c r="AT6" s="214">
        <f>IF(payesh!X147=$F$6,1,IF(payesh!X147="کسر شد",-1,0))</f>
        <v>0</v>
      </c>
      <c r="AU6" s="214">
        <f>IF(payesh!Y147=$F$6,1,IF(payesh!Y147="کسر شد",-1,0))</f>
        <v>0</v>
      </c>
      <c r="AV6" s="214">
        <f>IF(payesh!Z147=$F$6,1,IF(payesh!Z147="کسر شد",-1,0))</f>
        <v>0</v>
      </c>
      <c r="AW6" s="214">
        <f>IF(payesh!AA147=$F$6,1,IF(payesh!AA147="کسر شد",-1,0))</f>
        <v>0</v>
      </c>
      <c r="AX6" s="214">
        <f>IF(payesh!AB147=$F$6,1,IF(payesh!AB147="کسر شد",-1,0))</f>
        <v>0</v>
      </c>
      <c r="AY6" s="214">
        <f>IF(payesh!AC147=$F$6,1,IF(payesh!AC147="کسر شد",-1,0))</f>
        <v>0</v>
      </c>
      <c r="AZ6" s="214">
        <f>IF(payesh!AD147=$F$6,1,IF(payesh!AD147="کسر شد",-1,0))</f>
        <v>0</v>
      </c>
      <c r="BA6" s="214">
        <f>IF(payesh!AE147=$F$6,1,IF(payesh!AE147="کسر شد",-1,0))</f>
        <v>0</v>
      </c>
      <c r="BB6" s="214">
        <f>IF(payesh!AF147=$F$6,1,IF(payesh!AF147="کسر شد",-1,0))</f>
        <v>0</v>
      </c>
      <c r="BC6" s="214">
        <f>IF(payesh!AG147=$F$6,1,IF(payesh!AG147="کسر شد",-1,0))</f>
        <v>0</v>
      </c>
      <c r="BD6" s="214">
        <f>IF(payesh!AH147=$F$6,1,IF(payesh!AH147="کسر شد",-1,0))</f>
        <v>0</v>
      </c>
      <c r="BE6" s="214">
        <f>IF(payesh!AI147=$F$6,1,IF(payesh!AI147="کسر شد",-1,0))</f>
        <v>0</v>
      </c>
      <c r="BF6" s="214">
        <f>IF(payesh!AJ147=$F$6,1,IF(payesh!AJ147="کسر شد",-1,0))</f>
        <v>0</v>
      </c>
      <c r="BG6" s="214">
        <f>IF(payesh!AK147=$F$6,1,IF(payesh!AK147="کسر شد",-1,0))</f>
        <v>0</v>
      </c>
      <c r="BH6" s="214">
        <f>IF(payesh!AL147=$F$6,1,IF(payesh!AL147="کسر شد",-1,0))</f>
        <v>0</v>
      </c>
      <c r="BI6" s="214">
        <f>IF(payesh!AM147=$F$6,1,IF(payesh!AM147="کسر شد",-1,0))</f>
        <v>0</v>
      </c>
      <c r="BJ6" s="214">
        <f>IF(payesh!AN147=$F$6,1,IF(payesh!AN147="کسر شد",-1,0))</f>
        <v>0</v>
      </c>
      <c r="BK6" s="214">
        <f>IF(payesh!AO147=$F$6,1,IF(payesh!AO147="کسر شد",-1,0))</f>
        <v>0</v>
      </c>
      <c r="BL6" s="214">
        <f>IF(payesh!AP147=$F$6,1,IF(payesh!AP147="کسر شد",-1,0))</f>
        <v>0</v>
      </c>
      <c r="BM6" s="214">
        <f>IF(payesh!AQ147=$F$6,1,IF(payesh!AQ147="کسر شد",-1,0))</f>
        <v>0</v>
      </c>
      <c r="BN6" s="214">
        <f>IF(payesh!AR147=$F$6,1,IF(payesh!AR147="کسر شد",-1,0))</f>
        <v>0</v>
      </c>
      <c r="BO6" s="214">
        <f>IF(payesh!AS147=$F$6,1,IF(payesh!AS147="کسر شد",-1,0))</f>
        <v>0</v>
      </c>
      <c r="BP6" s="214">
        <f>IF(payesh!AT147=$F$6,1,IF(payesh!AT147="کسر شد",-1,0))</f>
        <v>0</v>
      </c>
      <c r="BQ6" s="214">
        <f>IF(payesh!AU147=$F$6,1,IF(payesh!AU147="کسر شد",-1,0))</f>
        <v>0</v>
      </c>
      <c r="BR6" s="214">
        <f>IF(payesh!AV147=$F$6,1,IF(payesh!AV147="کسر شد",-1,0))</f>
        <v>0</v>
      </c>
      <c r="BS6" s="214">
        <f>IF(payesh!AW147=$F$6,1,IF(payesh!AW147="کسر شد",-1,0))</f>
        <v>0</v>
      </c>
      <c r="BT6" s="214">
        <f>IF(payesh!AX147=$F$6,1,IF(payesh!AX147="کسر شد",-1,0))</f>
        <v>0</v>
      </c>
      <c r="BU6" s="214">
        <f>IF(payesh!AY147=$F$6,1,IF(payesh!AY147="کسر شد",-1,0))</f>
        <v>0</v>
      </c>
      <c r="BV6" s="214">
        <f>IF(payesh!AZ147=$F$6,1,IF(payesh!AZ147="کسر شد",-1,0))</f>
        <v>0</v>
      </c>
      <c r="BW6" s="214">
        <f>IF(payesh!BA147=$F$6,1,IF(payesh!BA147="کسر شد",-1,0))</f>
        <v>0</v>
      </c>
      <c r="BX6" s="214">
        <f>IF(payesh!BB147=$F$6,1,IF(payesh!BB147="کسر شد",-1,0))</f>
        <v>0</v>
      </c>
      <c r="BY6" s="214">
        <f>IF(payesh!BC147=$F$6,1,IF(payesh!BC147="کسر شد",-1,0))</f>
        <v>0</v>
      </c>
      <c r="BZ6" s="214">
        <f>IF(payesh!BD147=$F$6,1,IF(payesh!BD147="کسر شد",-1,0))</f>
        <v>0</v>
      </c>
      <c r="CA6" s="214">
        <f>IF(payesh!BE147=$F$6,1,IF(payesh!BE147="کسر شد",-1,0))</f>
        <v>0</v>
      </c>
      <c r="CB6" s="214">
        <f>IF(payesh!BF147=$F$6,1,IF(payesh!BF147="کسر شد",-1,0))</f>
        <v>0</v>
      </c>
      <c r="CC6" s="214">
        <f>IF(payesh!BG147=$F$6,1,IF(payesh!BG147="کسر شد",-1,0))</f>
        <v>0</v>
      </c>
      <c r="CD6" s="214">
        <f>IF(payesh!BH147=$F$6,1,IF(payesh!BH147="کسر شد",-1,0))</f>
        <v>0</v>
      </c>
      <c r="CE6" s="214">
        <f>IF(payesh!BI147=$F$6,1,IF(payesh!BI147="کسر شد",-1,0))</f>
        <v>0</v>
      </c>
      <c r="CF6" s="214">
        <f>IF(payesh!BJ147=$F$6,1,IF(payesh!BJ147="کسر شد",-1,0))</f>
        <v>0</v>
      </c>
      <c r="CG6" s="214">
        <f>IF(payesh!BK147=$F$6,1,IF(payesh!BK147="کسر شد",-1,0))</f>
        <v>0</v>
      </c>
      <c r="CH6" s="214">
        <f>IF(payesh!BL147=$F$6,1,IF(payesh!BL147="کسر شد",-1,0))</f>
        <v>0</v>
      </c>
      <c r="CI6" s="214">
        <f>IF(payesh!BM147=$F$6,1,IF(payesh!BM147="کسر شد",-1,0))</f>
        <v>0</v>
      </c>
      <c r="CJ6" s="214">
        <f>IF(payesh!BN147=$F$6,1,IF(payesh!BN147="کسر شد",-1,0))</f>
        <v>0</v>
      </c>
      <c r="CK6" s="214">
        <f>IF(payesh!BO147=$F$6,1,IF(payesh!BO147="کسر شد",-1,0))</f>
        <v>0</v>
      </c>
      <c r="CL6" s="214">
        <f>IF(payesh!BP147=$F$6,1,IF(payesh!BP147="کسر شد",-1,0))</f>
        <v>0</v>
      </c>
      <c r="CM6" s="214">
        <f>IF(payesh!BQ147=$F$6,1,IF(payesh!BQ147="کسر شد",-1,0))</f>
        <v>0</v>
      </c>
      <c r="CN6" s="214">
        <f>IF(payesh!BR147=$F$6,1,IF(payesh!BR147="کسر شد",-1,0))</f>
        <v>0</v>
      </c>
      <c r="CO6" s="214">
        <f>IF(payesh!BS147=$F$6,1,IF(payesh!BS147="کسر شد",-1,0))</f>
        <v>0</v>
      </c>
      <c r="CP6" s="214">
        <f>IF(payesh!BT147=$F$6,1,IF(payesh!BT147="کسر شد",-1,0))</f>
        <v>0</v>
      </c>
      <c r="CQ6" s="214">
        <f>IF(payesh!BU147=$F$6,1,IF(payesh!BU147="کسر شد",-1,0))</f>
        <v>0</v>
      </c>
      <c r="CR6" s="214">
        <f>IF(payesh!BV147=$F$6,1,IF(payesh!BV147="کسر شد",-1,0))</f>
        <v>0</v>
      </c>
      <c r="CS6" s="214">
        <f>IF(payesh!BW147=$F$6,1,IF(payesh!BW147="کسر شد",-1,0))</f>
        <v>0</v>
      </c>
      <c r="CT6" s="214">
        <f>IF(payesh!BX147=$F$6,1,IF(payesh!BX147="کسر شد",-1,0))</f>
        <v>0</v>
      </c>
      <c r="CU6" s="214">
        <f>IF(payesh!BY147=$F$6,1,IF(payesh!BY147="کسر شد",-1,0))</f>
        <v>0</v>
      </c>
      <c r="CV6" s="214">
        <f>IF(payesh!BZ147=$F$6,1,IF(payesh!BZ147="کسر شد",-1,0))</f>
        <v>0</v>
      </c>
      <c r="CW6" s="214">
        <f>IF(payesh!CA147=$F$6,1,IF(payesh!CA147="کسر شد",-1,0))</f>
        <v>0</v>
      </c>
      <c r="CX6" s="214">
        <f>IF(payesh!CB147=$F$6,1,IF(payesh!CB147="کسر شد",-1,0))</f>
        <v>0</v>
      </c>
      <c r="CY6" s="214">
        <f>IF(payesh!CC147=$F$6,1,IF(payesh!CC147="کسر شد",-1,0))</f>
        <v>0</v>
      </c>
      <c r="CZ6" s="214">
        <f>IF(payesh!CD147=$F$6,1,IF(payesh!CD147="کسر شد",-1,0))</f>
        <v>0</v>
      </c>
      <c r="DA6" s="214">
        <f>IF(payesh!CE147=$F$6,1,IF(payesh!CE147="کسر شد",-1,0))</f>
        <v>0</v>
      </c>
      <c r="DB6" s="214">
        <f>IF(payesh!CF147=$F$6,1,IF(payesh!CF147="کسر شد",-1,0))</f>
        <v>0</v>
      </c>
      <c r="DC6" s="214">
        <f>IF(payesh!CG147=$F$6,1,IF(payesh!CG147="کسر شد",-1,0))</f>
        <v>0</v>
      </c>
      <c r="DD6" s="214">
        <f>IF(payesh!CH147=$F$6,1,IF(payesh!CH147="کسر شد",-1,0))</f>
        <v>0</v>
      </c>
      <c r="DE6" s="214">
        <f>IF(payesh!CI147=$F$6,1,IF(payesh!CI147="کسر شد",-1,0))</f>
        <v>0</v>
      </c>
      <c r="DF6" s="214">
        <f>IF(payesh!CJ147=$F$6,1,IF(payesh!CJ147="کسر شد",-1,0))</f>
        <v>0</v>
      </c>
      <c r="DG6" s="214">
        <f>IF(payesh!CK147=$F$6,1,IF(payesh!CK147="کسر شد",-1,0))</f>
        <v>0</v>
      </c>
      <c r="DH6" s="214">
        <f>IF(payesh!CL147=$F$6,1,IF(payesh!CL147="کسر شد",-1,0))</f>
        <v>0</v>
      </c>
      <c r="DI6" s="214">
        <f>IF(payesh!CM147=$F$6,1,IF(payesh!CM147="کسر شد",-1,0))</f>
        <v>0</v>
      </c>
      <c r="DJ6" s="214">
        <f>IF(payesh!CN147=$F$6,1,IF(payesh!CN147="کسر شد",-1,0))</f>
        <v>0</v>
      </c>
      <c r="DK6" s="214">
        <f>IF(payesh!CO147=$F$6,1,IF(payesh!CO147="کسر شد",-1,0))</f>
        <v>0</v>
      </c>
      <c r="DL6" s="214">
        <f>IF(payesh!CP147=$F$6,1,IF(payesh!CP147="کسر شد",-1,0))</f>
        <v>0</v>
      </c>
      <c r="DM6" s="214">
        <f>IF(payesh!CQ147=$F$6,1,IF(payesh!CQ147="کسر شد",-1,0))</f>
        <v>0</v>
      </c>
      <c r="DN6" s="214">
        <f>IF(payesh!CR147=$F$6,1,IF(payesh!CR147="کسر شد",-1,0))</f>
        <v>0</v>
      </c>
      <c r="DO6" s="214">
        <f>IF(payesh!CS147=$F$6,1,IF(payesh!CS147="کسر شد",-1,0))</f>
        <v>0</v>
      </c>
      <c r="DP6" s="214">
        <f>IF(payesh!CT147=$F$6,1,IF(payesh!CT147="کسر شد",-1,0))</f>
        <v>0</v>
      </c>
      <c r="DQ6" s="214">
        <f>IF(payesh!CU147=$F$6,1,IF(payesh!CU147="کسر شد",-1,0))</f>
        <v>0</v>
      </c>
      <c r="DR6" s="214">
        <f>IF(payesh!CV147=$F$6,1,IF(payesh!CV147="کسر شد",-1,0))</f>
        <v>0</v>
      </c>
      <c r="DS6" s="214">
        <f>IF(payesh!CW147=$F$6,1,IF(payesh!CW147="کسر شد",-1,0))</f>
        <v>0</v>
      </c>
      <c r="DT6" s="214">
        <f>IF(payesh!CX147=$F$6,1,IF(payesh!CX147="کسر شد",-1,0))</f>
        <v>0</v>
      </c>
      <c r="DU6" s="214">
        <f>IF(payesh!CY147=$F$6,1,IF(payesh!CY147="کسر شد",-1,0))</f>
        <v>0</v>
      </c>
      <c r="DV6" s="214">
        <f>IF(payesh!CZ147=$F$6,1,IF(payesh!CZ147="کسر شد",-1,0))</f>
        <v>0</v>
      </c>
    </row>
    <row r="7" spans="3:126" ht="44.25" customHeight="1" x14ac:dyDescent="0.25">
      <c r="C7" s="149">
        <v>2</v>
      </c>
      <c r="D7" s="150" t="s">
        <v>268</v>
      </c>
      <c r="E7" s="150" t="s">
        <v>269</v>
      </c>
      <c r="F7" s="187" t="s">
        <v>283</v>
      </c>
      <c r="G7" s="164">
        <v>0.2</v>
      </c>
      <c r="H7" s="151">
        <f t="shared" ref="H7:H11" si="3">L7*0.5</f>
        <v>1400000</v>
      </c>
      <c r="I7" s="151">
        <f>L7*0.17857143</f>
        <v>500000.00400000002</v>
      </c>
      <c r="J7" s="151">
        <f t="shared" ref="J7:J11" si="4">L7*0.17142857</f>
        <v>479999.99599999998</v>
      </c>
      <c r="K7" s="151">
        <f t="shared" si="0"/>
        <v>420000</v>
      </c>
      <c r="L7" s="162">
        <f>L12*G7</f>
        <v>2800000</v>
      </c>
      <c r="M7" s="191">
        <f t="shared" si="1"/>
        <v>0</v>
      </c>
      <c r="N7" s="189">
        <f>$M$7*H7</f>
        <v>0</v>
      </c>
      <c r="O7" s="154">
        <f t="shared" ref="O7:Q7" si="5">$M$7*I7</f>
        <v>0</v>
      </c>
      <c r="P7" s="154">
        <f t="shared" si="5"/>
        <v>0</v>
      </c>
      <c r="Q7" s="154">
        <f t="shared" si="5"/>
        <v>0</v>
      </c>
      <c r="R7" s="155">
        <f t="shared" ref="R7:R11" si="6">SUM(N7:Q7)</f>
        <v>0</v>
      </c>
      <c r="S7" s="194">
        <v>0.2</v>
      </c>
      <c r="T7" s="192">
        <f>(V7/4)*3</f>
        <v>420000</v>
      </c>
      <c r="U7" s="159">
        <f t="shared" ref="U7:U11" si="7">(V7/4)</f>
        <v>140000</v>
      </c>
      <c r="V7" s="160">
        <f>V12*S7</f>
        <v>560000</v>
      </c>
      <c r="W7" s="222">
        <f t="shared" si="2"/>
        <v>0</v>
      </c>
      <c r="X7" s="220">
        <f>$W$7*T7</f>
        <v>0</v>
      </c>
      <c r="Y7" s="204">
        <f>$W$7*U7</f>
        <v>0</v>
      </c>
      <c r="Z7" s="208">
        <f t="shared" ref="Z7:Z11" si="8">SUM(X7:Y7)</f>
        <v>0</v>
      </c>
      <c r="AA7" s="172">
        <f>IF(payesh!E148=$F$7,1,IF(payesh!E148="کسر شد",-1,0))</f>
        <v>0</v>
      </c>
      <c r="AB7" s="173">
        <f>IF(payesh!F148=$F$7,1,IF(payesh!F148="کسر شد",-1,0))</f>
        <v>0</v>
      </c>
      <c r="AC7" s="173">
        <f>IF(payesh!G148=$F$7,1,IF(payesh!G148="کسر شد",-1,0))</f>
        <v>0</v>
      </c>
      <c r="AD7" s="173">
        <f>IF(payesh!H148=$F$7,1,IF(payesh!H148="کسر شد",-1,0))</f>
        <v>0</v>
      </c>
      <c r="AE7" s="173">
        <f>IF(payesh!I148=$F$7,1,IF(payesh!I148="کسر شد",-1,0))</f>
        <v>0</v>
      </c>
      <c r="AF7" s="173">
        <f>IF(payesh!J148=$F$7,1,IF(payesh!J148="کسر شد",-1,0))</f>
        <v>0</v>
      </c>
      <c r="AG7" s="173">
        <f>IF(payesh!K148=$F$7,1,IF(payesh!K148="کسر شد",-1,0))</f>
        <v>0</v>
      </c>
      <c r="AH7" s="173">
        <f>IF(payesh!L148=$F$7,1,IF(payesh!L148="کسر شد",-1,0))</f>
        <v>0</v>
      </c>
      <c r="AI7" s="173">
        <f>IF(payesh!M148=$F$7,1,IF(payesh!M148="کسر شد",-1,0))</f>
        <v>0</v>
      </c>
      <c r="AJ7" s="173">
        <f>IF(payesh!N148=$F$7,1,IF(payesh!N148="کسر شد",-1,0))</f>
        <v>0</v>
      </c>
      <c r="AK7" s="173">
        <f>IF(payesh!O148=$F$7,1,IF(payesh!O148="کسر شد",-1,0))</f>
        <v>0</v>
      </c>
      <c r="AL7" s="173">
        <f>IF(payesh!P148=$F$7,1,IF(payesh!P148="کسر شد",-1,0))</f>
        <v>0</v>
      </c>
      <c r="AM7" s="173">
        <f>IF(payesh!Q148=$F$7,1,IF(payesh!Q148="کسر شد",-1,0))</f>
        <v>0</v>
      </c>
      <c r="AN7" s="173">
        <f>IF(payesh!R148=$F$7,1,IF(payesh!R148="کسر شد",-1,0))</f>
        <v>0</v>
      </c>
      <c r="AO7" s="173">
        <f>IF(payesh!S148=$F$7,1,IF(payesh!S148="کسر شد",-1,0))</f>
        <v>0</v>
      </c>
      <c r="AP7" s="173">
        <f>IF(payesh!T148=$F$7,1,IF(payesh!T148="کسر شد",-1,0))</f>
        <v>0</v>
      </c>
      <c r="AQ7" s="173">
        <f>IF(payesh!U148=$F$7,1,IF(payesh!U148="کسر شد",-1,0))</f>
        <v>0</v>
      </c>
      <c r="AR7" s="173">
        <f>IF(payesh!V148=$F$7,1,IF(payesh!V148="کسر شد",-1,0))</f>
        <v>0</v>
      </c>
      <c r="AS7" s="173">
        <f>IF(payesh!W148=$F$7,1,IF(payesh!W148="کسر شد",-1,0))</f>
        <v>0</v>
      </c>
      <c r="AT7" s="173">
        <f>IF(payesh!X148=$F$7,1,IF(payesh!X148="کسر شد",-1,0))</f>
        <v>0</v>
      </c>
      <c r="AU7" s="173">
        <f>IF(payesh!Y148=$F$7,1,IF(payesh!Y148="کسر شد",-1,0))</f>
        <v>0</v>
      </c>
      <c r="AV7" s="173">
        <f>IF(payesh!Z148=$F$7,1,IF(payesh!Z148="کسر شد",-1,0))</f>
        <v>0</v>
      </c>
      <c r="AW7" s="173">
        <f>IF(payesh!AA148=$F$7,1,IF(payesh!AA148="کسر شد",-1,0))</f>
        <v>0</v>
      </c>
      <c r="AX7" s="173">
        <f>IF(payesh!AB148=$F$7,1,IF(payesh!AB148="کسر شد",-1,0))</f>
        <v>0</v>
      </c>
      <c r="AY7" s="173">
        <f>IF(payesh!AC148=$F$7,1,IF(payesh!AC148="کسر شد",-1,0))</f>
        <v>0</v>
      </c>
      <c r="AZ7" s="173">
        <f>IF(payesh!AD148=$F$7,1,IF(payesh!AD148="کسر شد",-1,0))</f>
        <v>0</v>
      </c>
      <c r="BA7" s="173">
        <f>IF(payesh!AE148=$F$7,1,IF(payesh!AE148="کسر شد",-1,0))</f>
        <v>0</v>
      </c>
      <c r="BB7" s="173">
        <f>IF(payesh!AF148=$F$7,1,IF(payesh!AF148="کسر شد",-1,0))</f>
        <v>0</v>
      </c>
      <c r="BC7" s="173">
        <f>IF(payesh!AG148=$F$7,1,IF(payesh!AG148="کسر شد",-1,0))</f>
        <v>0</v>
      </c>
      <c r="BD7" s="173">
        <f>IF(payesh!AH148=$F$7,1,IF(payesh!AH148="کسر شد",-1,0))</f>
        <v>0</v>
      </c>
      <c r="BE7" s="173">
        <f>IF(payesh!AI148=$F$7,1,IF(payesh!AI148="کسر شد",-1,0))</f>
        <v>0</v>
      </c>
      <c r="BF7" s="173">
        <f>IF(payesh!AJ148=$F$7,1,IF(payesh!AJ148="کسر شد",-1,0))</f>
        <v>0</v>
      </c>
      <c r="BG7" s="173">
        <f>IF(payesh!AK148=$F$7,1,IF(payesh!AK148="کسر شد",-1,0))</f>
        <v>0</v>
      </c>
      <c r="BH7" s="173">
        <f>IF(payesh!AL148=$F$7,1,IF(payesh!AL148="کسر شد",-1,0))</f>
        <v>0</v>
      </c>
      <c r="BI7" s="173">
        <f>IF(payesh!AM148=$F$7,1,IF(payesh!AM148="کسر شد",-1,0))</f>
        <v>0</v>
      </c>
      <c r="BJ7" s="173">
        <f>IF(payesh!AN148=$F$7,1,IF(payesh!AN148="کسر شد",-1,0))</f>
        <v>0</v>
      </c>
      <c r="BK7" s="173">
        <f>IF(payesh!AO148=$F$7,1,IF(payesh!AO148="کسر شد",-1,0))</f>
        <v>0</v>
      </c>
      <c r="BL7" s="173">
        <f>IF(payesh!AP148=$F$7,1,IF(payesh!AP148="کسر شد",-1,0))</f>
        <v>0</v>
      </c>
      <c r="BM7" s="173">
        <f>IF(payesh!AQ148=$F$7,1,IF(payesh!AQ148="کسر شد",-1,0))</f>
        <v>0</v>
      </c>
      <c r="BN7" s="173">
        <f>IF(payesh!AR148=$F$7,1,IF(payesh!AR148="کسر شد",-1,0))</f>
        <v>0</v>
      </c>
      <c r="BO7" s="173">
        <f>IF(payesh!AS148=$F$7,1,IF(payesh!AS148="کسر شد",-1,0))</f>
        <v>0</v>
      </c>
      <c r="BP7" s="173">
        <f>IF(payesh!AT148=$F$7,1,IF(payesh!AT148="کسر شد",-1,0))</f>
        <v>0</v>
      </c>
      <c r="BQ7" s="173">
        <f>IF(payesh!AU148=$F$7,1,IF(payesh!AU148="کسر شد",-1,0))</f>
        <v>0</v>
      </c>
      <c r="BR7" s="173">
        <f>IF(payesh!AV148=$F$7,1,IF(payesh!AV148="کسر شد",-1,0))</f>
        <v>0</v>
      </c>
      <c r="BS7" s="173">
        <f>IF(payesh!AW148=$F$7,1,IF(payesh!AW148="کسر شد",-1,0))</f>
        <v>0</v>
      </c>
      <c r="BT7" s="173">
        <f>IF(payesh!AX148=$F$7,1,IF(payesh!AX148="کسر شد",-1,0))</f>
        <v>0</v>
      </c>
      <c r="BU7" s="173">
        <f>IF(payesh!AY148=$F$7,1,IF(payesh!AY148="کسر شد",-1,0))</f>
        <v>0</v>
      </c>
      <c r="BV7" s="173">
        <f>IF(payesh!AZ148=$F$7,1,IF(payesh!AZ148="کسر شد",-1,0))</f>
        <v>0</v>
      </c>
      <c r="BW7" s="173">
        <f>IF(payesh!BA148=$F$7,1,IF(payesh!BA148="کسر شد",-1,0))</f>
        <v>0</v>
      </c>
      <c r="BX7" s="173">
        <f>IF(payesh!BB148=$F$7,1,IF(payesh!BB148="کسر شد",-1,0))</f>
        <v>0</v>
      </c>
      <c r="BY7" s="173">
        <f>IF(payesh!BC148=$F$7,1,IF(payesh!BC148="کسر شد",-1,0))</f>
        <v>0</v>
      </c>
      <c r="BZ7" s="173">
        <f>IF(payesh!BD148=$F$7,1,IF(payesh!BD148="کسر شد",-1,0))</f>
        <v>0</v>
      </c>
      <c r="CA7" s="173">
        <f>IF(payesh!BE148=$F$7,1,IF(payesh!BE148="کسر شد",-1,0))</f>
        <v>0</v>
      </c>
      <c r="CB7" s="173">
        <f>IF(payesh!BF148=$F$7,1,IF(payesh!BF148="کسر شد",-1,0))</f>
        <v>0</v>
      </c>
      <c r="CC7" s="173">
        <f>IF(payesh!BG148=$F$7,1,IF(payesh!BG148="کسر شد",-1,0))</f>
        <v>0</v>
      </c>
      <c r="CD7" s="173">
        <f>IF(payesh!BH148=$F$7,1,IF(payesh!BH148="کسر شد",-1,0))</f>
        <v>0</v>
      </c>
      <c r="CE7" s="173">
        <f>IF(payesh!BI148=$F$7,1,IF(payesh!BI148="کسر شد",-1,0))</f>
        <v>0</v>
      </c>
      <c r="CF7" s="173">
        <f>IF(payesh!BJ148=$F$7,1,IF(payesh!BJ148="کسر شد",-1,0))</f>
        <v>0</v>
      </c>
      <c r="CG7" s="173">
        <f>IF(payesh!BK148=$F$7,1,IF(payesh!BK148="کسر شد",-1,0))</f>
        <v>0</v>
      </c>
      <c r="CH7" s="173">
        <f>IF(payesh!BL148=$F$7,1,IF(payesh!BL148="کسر شد",-1,0))</f>
        <v>0</v>
      </c>
      <c r="CI7" s="173">
        <f>IF(payesh!BM148=$F$7,1,IF(payesh!BM148="کسر شد",-1,0))</f>
        <v>0</v>
      </c>
      <c r="CJ7" s="173">
        <f>IF(payesh!BN148=$F$7,1,IF(payesh!BN148="کسر شد",-1,0))</f>
        <v>0</v>
      </c>
      <c r="CK7" s="173">
        <f>IF(payesh!BO148=$F$7,1,IF(payesh!BO148="کسر شد",-1,0))</f>
        <v>0</v>
      </c>
      <c r="CL7" s="173">
        <f>IF(payesh!BP148=$F$7,1,IF(payesh!BP148="کسر شد",-1,0))</f>
        <v>0</v>
      </c>
      <c r="CM7" s="173">
        <f>IF(payesh!BQ148=$F$7,1,IF(payesh!BQ148="کسر شد",-1,0))</f>
        <v>0</v>
      </c>
      <c r="CN7" s="173">
        <f>IF(payesh!BR148=$F$7,1,IF(payesh!BR148="کسر شد",-1,0))</f>
        <v>0</v>
      </c>
      <c r="CO7" s="173">
        <f>IF(payesh!BS148=$F$7,1,IF(payesh!BS148="کسر شد",-1,0))</f>
        <v>0</v>
      </c>
      <c r="CP7" s="173">
        <f>IF(payesh!BT148=$F$7,1,IF(payesh!BT148="کسر شد",-1,0))</f>
        <v>0</v>
      </c>
      <c r="CQ7" s="173">
        <f>IF(payesh!BU148=$F$7,1,IF(payesh!BU148="کسر شد",-1,0))</f>
        <v>0</v>
      </c>
      <c r="CR7" s="173">
        <f>IF(payesh!BV148=$F$7,1,IF(payesh!BV148="کسر شد",-1,0))</f>
        <v>0</v>
      </c>
      <c r="CS7" s="173">
        <f>IF(payesh!BW148=$F$7,1,IF(payesh!BW148="کسر شد",-1,0))</f>
        <v>0</v>
      </c>
      <c r="CT7" s="173">
        <f>IF(payesh!BX148=$F$7,1,IF(payesh!BX148="کسر شد",-1,0))</f>
        <v>0</v>
      </c>
      <c r="CU7" s="173">
        <f>IF(payesh!BY148=$F$7,1,IF(payesh!BY148="کسر شد",-1,0))</f>
        <v>0</v>
      </c>
      <c r="CV7" s="173">
        <f>IF(payesh!BZ148=$F$7,1,IF(payesh!BZ148="کسر شد",-1,0))</f>
        <v>0</v>
      </c>
      <c r="CW7" s="173">
        <f>IF(payesh!CA148=$F$7,1,IF(payesh!CA148="کسر شد",-1,0))</f>
        <v>0</v>
      </c>
      <c r="CX7" s="173">
        <f>IF(payesh!CB148=$F$7,1,IF(payesh!CB148="کسر شد",-1,0))</f>
        <v>0</v>
      </c>
      <c r="CY7" s="173">
        <f>IF(payesh!CC148=$F$7,1,IF(payesh!CC148="کسر شد",-1,0))</f>
        <v>0</v>
      </c>
      <c r="CZ7" s="173">
        <f>IF(payesh!CD148=$F$7,1,IF(payesh!CD148="کسر شد",-1,0))</f>
        <v>0</v>
      </c>
      <c r="DA7" s="173">
        <f>IF(payesh!CE148=$F$7,1,IF(payesh!CE148="کسر شد",-1,0))</f>
        <v>0</v>
      </c>
      <c r="DB7" s="173">
        <f>IF(payesh!CF148=$F$7,1,IF(payesh!CF148="کسر شد",-1,0))</f>
        <v>0</v>
      </c>
      <c r="DC7" s="173">
        <f>IF(payesh!CG148=$F$7,1,IF(payesh!CG148="کسر شد",-1,0))</f>
        <v>0</v>
      </c>
      <c r="DD7" s="173">
        <f>IF(payesh!CH148=$F$7,1,IF(payesh!CH148="کسر شد",-1,0))</f>
        <v>0</v>
      </c>
      <c r="DE7" s="173">
        <f>IF(payesh!CI148=$F$7,1,IF(payesh!CI148="کسر شد",-1,0))</f>
        <v>0</v>
      </c>
      <c r="DF7" s="173">
        <f>IF(payesh!CJ148=$F$7,1,IF(payesh!CJ148="کسر شد",-1,0))</f>
        <v>0</v>
      </c>
      <c r="DG7" s="173">
        <f>IF(payesh!CK148=$F$7,1,IF(payesh!CK148="کسر شد",-1,0))</f>
        <v>0</v>
      </c>
      <c r="DH7" s="173">
        <f>IF(payesh!CL148=$F$7,1,IF(payesh!CL148="کسر شد",-1,0))</f>
        <v>0</v>
      </c>
      <c r="DI7" s="173">
        <f>IF(payesh!CM148=$F$7,1,IF(payesh!CM148="کسر شد",-1,0))</f>
        <v>0</v>
      </c>
      <c r="DJ7" s="173">
        <f>IF(payesh!CN148=$F$7,1,IF(payesh!CN148="کسر شد",-1,0))</f>
        <v>0</v>
      </c>
      <c r="DK7" s="173">
        <f>IF(payesh!CO148=$F$7,1,IF(payesh!CO148="کسر شد",-1,0))</f>
        <v>0</v>
      </c>
      <c r="DL7" s="173">
        <f>IF(payesh!CP148=$F$7,1,IF(payesh!CP148="کسر شد",-1,0))</f>
        <v>0</v>
      </c>
      <c r="DM7" s="173">
        <f>IF(payesh!CQ148=$F$7,1,IF(payesh!CQ148="کسر شد",-1,0))</f>
        <v>0</v>
      </c>
      <c r="DN7" s="173">
        <f>IF(payesh!CR148=$F$7,1,IF(payesh!CR148="کسر شد",-1,0))</f>
        <v>0</v>
      </c>
      <c r="DO7" s="173">
        <f>IF(payesh!CS148=$F$7,1,IF(payesh!CS148="کسر شد",-1,0))</f>
        <v>0</v>
      </c>
      <c r="DP7" s="173">
        <f>IF(payesh!CT148=$F$7,1,IF(payesh!CT148="کسر شد",-1,0))</f>
        <v>0</v>
      </c>
      <c r="DQ7" s="173">
        <f>IF(payesh!CU148=$F$7,1,IF(payesh!CU148="کسر شد",-1,0))</f>
        <v>0</v>
      </c>
      <c r="DR7" s="173">
        <f>IF(payesh!CV148=$F$7,1,IF(payesh!CV148="کسر شد",-1,0))</f>
        <v>0</v>
      </c>
      <c r="DS7" s="173">
        <f>IF(payesh!CW148=$F$7,1,IF(payesh!CW148="کسر شد",-1,0))</f>
        <v>0</v>
      </c>
      <c r="DT7" s="173">
        <f>IF(payesh!CX148=$F$7,1,IF(payesh!CX148="کسر شد",-1,0))</f>
        <v>0</v>
      </c>
      <c r="DU7" s="173">
        <f>IF(payesh!CY148=$F$7,1,IF(payesh!CY148="کسر شد",-1,0))</f>
        <v>0</v>
      </c>
      <c r="DV7" s="173">
        <f>IF(payesh!CZ148=$F$7,1,IF(payesh!CZ148="کسر شد",-1,0))</f>
        <v>0</v>
      </c>
    </row>
    <row r="8" spans="3:126" ht="48.75" customHeight="1" x14ac:dyDescent="0.25">
      <c r="C8" s="149">
        <v>3</v>
      </c>
      <c r="D8" s="150" t="s">
        <v>270</v>
      </c>
      <c r="E8" s="150" t="s">
        <v>271</v>
      </c>
      <c r="F8" s="187" t="s">
        <v>285</v>
      </c>
      <c r="G8" s="164">
        <v>0.25</v>
      </c>
      <c r="H8" s="151">
        <f t="shared" si="3"/>
        <v>1750000</v>
      </c>
      <c r="I8" s="151">
        <f t="shared" ref="I8:I11" si="9">L8*0.17857143</f>
        <v>625000.005</v>
      </c>
      <c r="J8" s="151">
        <f>L8*0.17142857</f>
        <v>599999.995</v>
      </c>
      <c r="K8" s="151">
        <f t="shared" si="0"/>
        <v>525000</v>
      </c>
      <c r="L8" s="162">
        <f>L12*G8</f>
        <v>3500000</v>
      </c>
      <c r="M8" s="191">
        <f t="shared" si="1"/>
        <v>0</v>
      </c>
      <c r="N8" s="189">
        <f>$M$8*H8</f>
        <v>0</v>
      </c>
      <c r="O8" s="154">
        <f t="shared" ref="O8:Q8" si="10">$M$8*I8</f>
        <v>0</v>
      </c>
      <c r="P8" s="154">
        <f t="shared" si="10"/>
        <v>0</v>
      </c>
      <c r="Q8" s="154">
        <f t="shared" si="10"/>
        <v>0</v>
      </c>
      <c r="R8" s="155">
        <f t="shared" si="6"/>
        <v>0</v>
      </c>
      <c r="S8" s="194">
        <v>0.25</v>
      </c>
      <c r="T8" s="192">
        <f t="shared" ref="T8:T11" si="11">(V8/4)*3</f>
        <v>525000</v>
      </c>
      <c r="U8" s="159">
        <f t="shared" si="7"/>
        <v>175000</v>
      </c>
      <c r="V8" s="160">
        <f>V12*S8</f>
        <v>700000</v>
      </c>
      <c r="W8" s="222">
        <f t="shared" si="2"/>
        <v>0</v>
      </c>
      <c r="X8" s="220">
        <f>$W$8*T8</f>
        <v>0</v>
      </c>
      <c r="Y8" s="204">
        <f>$W$8*U8</f>
        <v>0</v>
      </c>
      <c r="Z8" s="208">
        <f t="shared" si="8"/>
        <v>0</v>
      </c>
      <c r="AA8" s="172">
        <f>IF(payesh!E149=$F$8,1,IF(payesh!E149="کسر شد",-1,0))</f>
        <v>0</v>
      </c>
      <c r="AB8" s="173">
        <f>IF(payesh!F149=$F$8,1,IF(payesh!F149="کسر شد",-1,0))</f>
        <v>0</v>
      </c>
      <c r="AC8" s="173">
        <f>IF(payesh!G149=$F$8,1,IF(payesh!G149="کسر شد",-1,0))</f>
        <v>0</v>
      </c>
      <c r="AD8" s="173">
        <f>IF(payesh!H149=$F$8,1,IF(payesh!H149="کسر شد",-1,0))</f>
        <v>0</v>
      </c>
      <c r="AE8" s="173">
        <f>IF(payesh!I149=$F$8,1,IF(payesh!I149="کسر شد",-1,0))</f>
        <v>0</v>
      </c>
      <c r="AF8" s="173">
        <f>IF(payesh!J149=$F$8,1,IF(payesh!J149="کسر شد",-1,0))</f>
        <v>0</v>
      </c>
      <c r="AG8" s="173">
        <f>IF(payesh!K149=$F$8,1,IF(payesh!K149="کسر شد",-1,0))</f>
        <v>0</v>
      </c>
      <c r="AH8" s="173">
        <f>IF(payesh!L149=$F$8,1,IF(payesh!L149="کسر شد",-1,0))</f>
        <v>0</v>
      </c>
      <c r="AI8" s="173">
        <f>IF(payesh!M149=$F$8,1,IF(payesh!M149="کسر شد",-1,0))</f>
        <v>0</v>
      </c>
      <c r="AJ8" s="173">
        <f>IF(payesh!N149=$F$8,1,IF(payesh!N149="کسر شد",-1,0))</f>
        <v>0</v>
      </c>
      <c r="AK8" s="173">
        <f>IF(payesh!O149=$F$8,1,IF(payesh!O149="کسر شد",-1,0))</f>
        <v>0</v>
      </c>
      <c r="AL8" s="173">
        <f>IF(payesh!P149=$F$8,1,IF(payesh!P149="کسر شد",-1,0))</f>
        <v>0</v>
      </c>
      <c r="AM8" s="173">
        <f>IF(payesh!Q149=$F$8,1,IF(payesh!Q149="کسر شد",-1,0))</f>
        <v>0</v>
      </c>
      <c r="AN8" s="173">
        <f>IF(payesh!R149=$F$8,1,IF(payesh!R149="کسر شد",-1,0))</f>
        <v>0</v>
      </c>
      <c r="AO8" s="173">
        <f>IF(payesh!S149=$F$8,1,IF(payesh!S149="کسر شد",-1,0))</f>
        <v>0</v>
      </c>
      <c r="AP8" s="173">
        <f>IF(payesh!T149=$F$8,1,IF(payesh!T149="کسر شد",-1,0))</f>
        <v>0</v>
      </c>
      <c r="AQ8" s="173">
        <f>IF(payesh!U149=$F$8,1,IF(payesh!U149="کسر شد",-1,0))</f>
        <v>0</v>
      </c>
      <c r="AR8" s="173">
        <f>IF(payesh!V149=$F$8,1,IF(payesh!V149="کسر شد",-1,0))</f>
        <v>0</v>
      </c>
      <c r="AS8" s="173">
        <f>IF(payesh!W149=$F$8,1,IF(payesh!W149="کسر شد",-1,0))</f>
        <v>0</v>
      </c>
      <c r="AT8" s="173">
        <f>IF(payesh!X149=$F$8,1,IF(payesh!X149="کسر شد",-1,0))</f>
        <v>0</v>
      </c>
      <c r="AU8" s="173">
        <f>IF(payesh!Y149=$F$8,1,IF(payesh!Y149="کسر شد",-1,0))</f>
        <v>0</v>
      </c>
      <c r="AV8" s="173">
        <f>IF(payesh!Z149=$F$8,1,IF(payesh!Z149="کسر شد",-1,0))</f>
        <v>0</v>
      </c>
      <c r="AW8" s="173">
        <f>IF(payesh!AA149=$F$8,1,IF(payesh!AA149="کسر شد",-1,0))</f>
        <v>0</v>
      </c>
      <c r="AX8" s="173">
        <f>IF(payesh!AB149=$F$8,1,IF(payesh!AB149="کسر شد",-1,0))</f>
        <v>0</v>
      </c>
      <c r="AY8" s="173">
        <f>IF(payesh!AC149=$F$8,1,IF(payesh!AC149="کسر شد",-1,0))</f>
        <v>0</v>
      </c>
      <c r="AZ8" s="173">
        <f>IF(payesh!AD149=$F$8,1,IF(payesh!AD149="کسر شد",-1,0))</f>
        <v>0</v>
      </c>
      <c r="BA8" s="173">
        <f>IF(payesh!AE149=$F$8,1,IF(payesh!AE149="کسر شد",-1,0))</f>
        <v>0</v>
      </c>
      <c r="BB8" s="173">
        <f>IF(payesh!AF149=$F$8,1,IF(payesh!AF149="کسر شد",-1,0))</f>
        <v>0</v>
      </c>
      <c r="BC8" s="173">
        <f>IF(payesh!AG149=$F$8,1,IF(payesh!AG149="کسر شد",-1,0))</f>
        <v>0</v>
      </c>
      <c r="BD8" s="173">
        <f>IF(payesh!AH149=$F$8,1,IF(payesh!AH149="کسر شد",-1,0))</f>
        <v>0</v>
      </c>
      <c r="BE8" s="173">
        <f>IF(payesh!AI149=$F$8,1,IF(payesh!AI149="کسر شد",-1,0))</f>
        <v>0</v>
      </c>
      <c r="BF8" s="173">
        <f>IF(payesh!AJ149=$F$8,1,IF(payesh!AJ149="کسر شد",-1,0))</f>
        <v>0</v>
      </c>
      <c r="BG8" s="173">
        <f>IF(payesh!AK149=$F$8,1,IF(payesh!AK149="کسر شد",-1,0))</f>
        <v>0</v>
      </c>
      <c r="BH8" s="173">
        <f>IF(payesh!AL149=$F$8,1,IF(payesh!AL149="کسر شد",-1,0))</f>
        <v>0</v>
      </c>
      <c r="BI8" s="173">
        <f>IF(payesh!AM149=$F$8,1,IF(payesh!AM149="کسر شد",-1,0))</f>
        <v>0</v>
      </c>
      <c r="BJ8" s="173">
        <f>IF(payesh!AN149=$F$8,1,IF(payesh!AN149="کسر شد",-1,0))</f>
        <v>0</v>
      </c>
      <c r="BK8" s="173">
        <f>IF(payesh!AO149=$F$8,1,IF(payesh!AO149="کسر شد",-1,0))</f>
        <v>0</v>
      </c>
      <c r="BL8" s="173">
        <f>IF(payesh!AP149=$F$8,1,IF(payesh!AP149="کسر شد",-1,0))</f>
        <v>0</v>
      </c>
      <c r="BM8" s="173">
        <f>IF(payesh!AQ149=$F$8,1,IF(payesh!AQ149="کسر شد",-1,0))</f>
        <v>0</v>
      </c>
      <c r="BN8" s="173">
        <f>IF(payesh!AR149=$F$8,1,IF(payesh!AR149="کسر شد",-1,0))</f>
        <v>0</v>
      </c>
      <c r="BO8" s="173">
        <f>IF(payesh!AS149=$F$8,1,IF(payesh!AS149="کسر شد",-1,0))</f>
        <v>0</v>
      </c>
      <c r="BP8" s="173">
        <f>IF(payesh!AT149=$F$8,1,IF(payesh!AT149="کسر شد",-1,0))</f>
        <v>0</v>
      </c>
      <c r="BQ8" s="173">
        <f>IF(payesh!AU149=$F$8,1,IF(payesh!AU149="کسر شد",-1,0))</f>
        <v>0</v>
      </c>
      <c r="BR8" s="173">
        <f>IF(payesh!AV149=$F$8,1,IF(payesh!AV149="کسر شد",-1,0))</f>
        <v>0</v>
      </c>
      <c r="BS8" s="173">
        <f>IF(payesh!AW149=$F$8,1,IF(payesh!AW149="کسر شد",-1,0))</f>
        <v>0</v>
      </c>
      <c r="BT8" s="173">
        <f>IF(payesh!AX149=$F$8,1,IF(payesh!AX149="کسر شد",-1,0))</f>
        <v>0</v>
      </c>
      <c r="BU8" s="173">
        <f>IF(payesh!AY149=$F$8,1,IF(payesh!AY149="کسر شد",-1,0))</f>
        <v>0</v>
      </c>
      <c r="BV8" s="173">
        <f>IF(payesh!AZ149=$F$8,1,IF(payesh!AZ149="کسر شد",-1,0))</f>
        <v>0</v>
      </c>
      <c r="BW8" s="173">
        <f>IF(payesh!BA149=$F$8,1,IF(payesh!BA149="کسر شد",-1,0))</f>
        <v>0</v>
      </c>
      <c r="BX8" s="173">
        <f>IF(payesh!BB149=$F$8,1,IF(payesh!BB149="کسر شد",-1,0))</f>
        <v>0</v>
      </c>
      <c r="BY8" s="173">
        <f>IF(payesh!BC149=$F$8,1,IF(payesh!BC149="کسر شد",-1,0))</f>
        <v>0</v>
      </c>
      <c r="BZ8" s="173">
        <f>IF(payesh!BD149=$F$8,1,IF(payesh!BD149="کسر شد",-1,0))</f>
        <v>0</v>
      </c>
      <c r="CA8" s="173">
        <f>IF(payesh!BE149=$F$8,1,IF(payesh!BE149="کسر شد",-1,0))</f>
        <v>0</v>
      </c>
      <c r="CB8" s="173">
        <f>IF(payesh!BF149=$F$8,1,IF(payesh!BF149="کسر شد",-1,0))</f>
        <v>0</v>
      </c>
      <c r="CC8" s="173">
        <f>IF(payesh!BG149=$F$8,1,IF(payesh!BG149="کسر شد",-1,0))</f>
        <v>0</v>
      </c>
      <c r="CD8" s="173">
        <f>IF(payesh!BH149=$F$8,1,IF(payesh!BH149="کسر شد",-1,0))</f>
        <v>0</v>
      </c>
      <c r="CE8" s="173">
        <f>IF(payesh!BI149=$F$8,1,IF(payesh!BI149="کسر شد",-1,0))</f>
        <v>0</v>
      </c>
      <c r="CF8" s="173">
        <f>IF(payesh!BJ149=$F$8,1,IF(payesh!BJ149="کسر شد",-1,0))</f>
        <v>0</v>
      </c>
      <c r="CG8" s="173">
        <f>IF(payesh!BK149=$F$8,1,IF(payesh!BK149="کسر شد",-1,0))</f>
        <v>0</v>
      </c>
      <c r="CH8" s="173">
        <f>IF(payesh!BL149=$F$8,1,IF(payesh!BL149="کسر شد",-1,0))</f>
        <v>0</v>
      </c>
      <c r="CI8" s="173">
        <f>IF(payesh!BM149=$F$8,1,IF(payesh!BM149="کسر شد",-1,0))</f>
        <v>0</v>
      </c>
      <c r="CJ8" s="173">
        <f>IF(payesh!BN149=$F$8,1,IF(payesh!BN149="کسر شد",-1,0))</f>
        <v>0</v>
      </c>
      <c r="CK8" s="173">
        <f>IF(payesh!BO149=$F$8,1,IF(payesh!BO149="کسر شد",-1,0))</f>
        <v>0</v>
      </c>
      <c r="CL8" s="173">
        <f>IF(payesh!BP149=$F$8,1,IF(payesh!BP149="کسر شد",-1,0))</f>
        <v>0</v>
      </c>
      <c r="CM8" s="173">
        <f>IF(payesh!BQ149=$F$8,1,IF(payesh!BQ149="کسر شد",-1,0))</f>
        <v>0</v>
      </c>
      <c r="CN8" s="173">
        <f>IF(payesh!BR149=$F$8,1,IF(payesh!BR149="کسر شد",-1,0))</f>
        <v>0</v>
      </c>
      <c r="CO8" s="173">
        <f>IF(payesh!BS149=$F$8,1,IF(payesh!BS149="کسر شد",-1,0))</f>
        <v>0</v>
      </c>
      <c r="CP8" s="173">
        <f>IF(payesh!BT149=$F$8,1,IF(payesh!BT149="کسر شد",-1,0))</f>
        <v>0</v>
      </c>
      <c r="CQ8" s="173">
        <f>IF(payesh!BU149=$F$8,1,IF(payesh!BU149="کسر شد",-1,0))</f>
        <v>0</v>
      </c>
      <c r="CR8" s="173">
        <f>IF(payesh!BV149=$F$8,1,IF(payesh!BV149="کسر شد",-1,0))</f>
        <v>0</v>
      </c>
      <c r="CS8" s="173">
        <f>IF(payesh!BW149=$F$8,1,IF(payesh!BW149="کسر شد",-1,0))</f>
        <v>0</v>
      </c>
      <c r="CT8" s="173">
        <f>IF(payesh!BX149=$F$8,1,IF(payesh!BX149="کسر شد",-1,0))</f>
        <v>0</v>
      </c>
      <c r="CU8" s="173">
        <f>IF(payesh!BY149=$F$8,1,IF(payesh!BY149="کسر شد",-1,0))</f>
        <v>0</v>
      </c>
      <c r="CV8" s="173">
        <f>IF(payesh!BZ149=$F$8,1,IF(payesh!BZ149="کسر شد",-1,0))</f>
        <v>0</v>
      </c>
      <c r="CW8" s="173">
        <f>IF(payesh!CA149=$F$8,1,IF(payesh!CA149="کسر شد",-1,0))</f>
        <v>0</v>
      </c>
      <c r="CX8" s="173">
        <f>IF(payesh!CB149=$F$8,1,IF(payesh!CB149="کسر شد",-1,0))</f>
        <v>0</v>
      </c>
      <c r="CY8" s="173">
        <f>IF(payesh!CC149=$F$8,1,IF(payesh!CC149="کسر شد",-1,0))</f>
        <v>0</v>
      </c>
      <c r="CZ8" s="173">
        <f>IF(payesh!CD149=$F$8,1,IF(payesh!CD149="کسر شد",-1,0))</f>
        <v>0</v>
      </c>
      <c r="DA8" s="173">
        <f>IF(payesh!CE149=$F$8,1,IF(payesh!CE149="کسر شد",-1,0))</f>
        <v>0</v>
      </c>
      <c r="DB8" s="173">
        <f>IF(payesh!CF149=$F$8,1,IF(payesh!CF149="کسر شد",-1,0))</f>
        <v>0</v>
      </c>
      <c r="DC8" s="173">
        <f>IF(payesh!CG149=$F$8,1,IF(payesh!CG149="کسر شد",-1,0))</f>
        <v>0</v>
      </c>
      <c r="DD8" s="173">
        <f>IF(payesh!CH149=$F$8,1,IF(payesh!CH149="کسر شد",-1,0))</f>
        <v>0</v>
      </c>
      <c r="DE8" s="173">
        <f>IF(payesh!CI149=$F$8,1,IF(payesh!CI149="کسر شد",-1,0))</f>
        <v>0</v>
      </c>
      <c r="DF8" s="173">
        <f>IF(payesh!CJ149=$F$8,1,IF(payesh!CJ149="کسر شد",-1,0))</f>
        <v>0</v>
      </c>
      <c r="DG8" s="173">
        <f>IF(payesh!CK149=$F$8,1,IF(payesh!CK149="کسر شد",-1,0))</f>
        <v>0</v>
      </c>
      <c r="DH8" s="173">
        <f>IF(payesh!CL149=$F$8,1,IF(payesh!CL149="کسر شد",-1,0))</f>
        <v>0</v>
      </c>
      <c r="DI8" s="173">
        <f>IF(payesh!CM149=$F$8,1,IF(payesh!CM149="کسر شد",-1,0))</f>
        <v>0</v>
      </c>
      <c r="DJ8" s="173">
        <f>IF(payesh!CN149=$F$8,1,IF(payesh!CN149="کسر شد",-1,0))</f>
        <v>0</v>
      </c>
      <c r="DK8" s="173">
        <f>IF(payesh!CO149=$F$8,1,IF(payesh!CO149="کسر شد",-1,0))</f>
        <v>0</v>
      </c>
      <c r="DL8" s="173">
        <f>IF(payesh!CP149=$F$8,1,IF(payesh!CP149="کسر شد",-1,0))</f>
        <v>0</v>
      </c>
      <c r="DM8" s="173">
        <f>IF(payesh!CQ149=$F$8,1,IF(payesh!CQ149="کسر شد",-1,0))</f>
        <v>0</v>
      </c>
      <c r="DN8" s="173">
        <f>IF(payesh!CR149=$F$8,1,IF(payesh!CR149="کسر شد",-1,0))</f>
        <v>0</v>
      </c>
      <c r="DO8" s="173">
        <f>IF(payesh!CS149=$F$8,1,IF(payesh!CS149="کسر شد",-1,0))</f>
        <v>0</v>
      </c>
      <c r="DP8" s="173">
        <f>IF(payesh!CT149=$F$8,1,IF(payesh!CT149="کسر شد",-1,0))</f>
        <v>0</v>
      </c>
      <c r="DQ8" s="173">
        <f>IF(payesh!CU149=$F$8,1,IF(payesh!CU149="کسر شد",-1,0))</f>
        <v>0</v>
      </c>
      <c r="DR8" s="173">
        <f>IF(payesh!CV149=$F$8,1,IF(payesh!CV149="کسر شد",-1,0))</f>
        <v>0</v>
      </c>
      <c r="DS8" s="173">
        <f>IF(payesh!CW149=$F$8,1,IF(payesh!CW149="کسر شد",-1,0))</f>
        <v>0</v>
      </c>
      <c r="DT8" s="173">
        <f>IF(payesh!CX149=$F$8,1,IF(payesh!CX149="کسر شد",-1,0))</f>
        <v>0</v>
      </c>
      <c r="DU8" s="173">
        <f>IF(payesh!CY149=$F$8,1,IF(payesh!CY149="کسر شد",-1,0))</f>
        <v>0</v>
      </c>
      <c r="DV8" s="173">
        <f>IF(payesh!CZ149=$F$8,1,IF(payesh!CZ149="کسر شد",-1,0))</f>
        <v>0</v>
      </c>
    </row>
    <row r="9" spans="3:126" ht="32.25" customHeight="1" x14ac:dyDescent="0.25">
      <c r="C9" s="149">
        <v>4</v>
      </c>
      <c r="D9" s="150" t="s">
        <v>272</v>
      </c>
      <c r="E9" s="150" t="s">
        <v>273</v>
      </c>
      <c r="F9" s="187" t="s">
        <v>286</v>
      </c>
      <c r="G9" s="164">
        <v>0.2</v>
      </c>
      <c r="H9" s="151">
        <f t="shared" si="3"/>
        <v>1400000</v>
      </c>
      <c r="I9" s="151">
        <f t="shared" si="9"/>
        <v>500000.00400000002</v>
      </c>
      <c r="J9" s="151">
        <f t="shared" si="4"/>
        <v>479999.99599999998</v>
      </c>
      <c r="K9" s="151">
        <f t="shared" si="0"/>
        <v>420000</v>
      </c>
      <c r="L9" s="162">
        <f>L12*G9</f>
        <v>2800000</v>
      </c>
      <c r="M9" s="191">
        <f t="shared" si="1"/>
        <v>0</v>
      </c>
      <c r="N9" s="189">
        <f>$M$9*H9</f>
        <v>0</v>
      </c>
      <c r="O9" s="154">
        <f t="shared" ref="O9:Q9" si="12">$M$9*I9</f>
        <v>0</v>
      </c>
      <c r="P9" s="154">
        <f t="shared" si="12"/>
        <v>0</v>
      </c>
      <c r="Q9" s="154">
        <f t="shared" si="12"/>
        <v>0</v>
      </c>
      <c r="R9" s="155">
        <f t="shared" si="6"/>
        <v>0</v>
      </c>
      <c r="S9" s="194">
        <v>0.2</v>
      </c>
      <c r="T9" s="192">
        <f t="shared" si="11"/>
        <v>420000</v>
      </c>
      <c r="U9" s="159">
        <f t="shared" si="7"/>
        <v>140000</v>
      </c>
      <c r="V9" s="160">
        <f>V12*S9</f>
        <v>560000</v>
      </c>
      <c r="W9" s="222">
        <f t="shared" si="2"/>
        <v>0</v>
      </c>
      <c r="X9" s="220">
        <f>$W$9*T9</f>
        <v>0</v>
      </c>
      <c r="Y9" s="204">
        <f>$W$9*U9</f>
        <v>0</v>
      </c>
      <c r="Z9" s="208">
        <f t="shared" si="8"/>
        <v>0</v>
      </c>
      <c r="AA9" s="172">
        <f>IF(payesh!E150=$F$9,1,IF(payesh!E150="کسر شد",-1,0))</f>
        <v>0</v>
      </c>
      <c r="AB9" s="173">
        <f>IF(payesh!F150=$F$9,1,IF(payesh!F150="کسر شد",-1,0))</f>
        <v>0</v>
      </c>
      <c r="AC9" s="173">
        <f>IF(payesh!G150=$F$9,1,IF(payesh!G150="کسر شد",-1,0))</f>
        <v>0</v>
      </c>
      <c r="AD9" s="173">
        <f>IF(payesh!H150=$F$9,1,IF(payesh!H150="کسر شد",-1,0))</f>
        <v>0</v>
      </c>
      <c r="AE9" s="173">
        <f>IF(payesh!I150=$F$9,1,IF(payesh!I150="کسر شد",-1,0))</f>
        <v>0</v>
      </c>
      <c r="AF9" s="173">
        <f>IF(payesh!J150=$F$9,1,IF(payesh!J150="کسر شد",-1,0))</f>
        <v>0</v>
      </c>
      <c r="AG9" s="173">
        <f>IF(payesh!K150=$F$9,1,IF(payesh!K150="کسر شد",-1,0))</f>
        <v>0</v>
      </c>
      <c r="AH9" s="173">
        <f>IF(payesh!L150=$F$9,1,IF(payesh!L150="کسر شد",-1,0))</f>
        <v>0</v>
      </c>
      <c r="AI9" s="173">
        <f>IF(payesh!M150=$F$9,1,IF(payesh!M150="کسر شد",-1,0))</f>
        <v>0</v>
      </c>
      <c r="AJ9" s="173">
        <f>IF(payesh!N150=$F$9,1,IF(payesh!N150="کسر شد",-1,0))</f>
        <v>0</v>
      </c>
      <c r="AK9" s="173">
        <f>IF(payesh!O150=$F$9,1,IF(payesh!O150="کسر شد",-1,0))</f>
        <v>0</v>
      </c>
      <c r="AL9" s="173">
        <f>IF(payesh!P150=$F$9,1,IF(payesh!P150="کسر شد",-1,0))</f>
        <v>0</v>
      </c>
      <c r="AM9" s="173">
        <f>IF(payesh!Q150=$F$9,1,IF(payesh!Q150="کسر شد",-1,0))</f>
        <v>0</v>
      </c>
      <c r="AN9" s="173">
        <f>IF(payesh!R150=$F$9,1,IF(payesh!R150="کسر شد",-1,0))</f>
        <v>0</v>
      </c>
      <c r="AO9" s="173">
        <f>IF(payesh!S150=$F$9,1,IF(payesh!S150="کسر شد",-1,0))</f>
        <v>0</v>
      </c>
      <c r="AP9" s="173">
        <f>IF(payesh!T150=$F$9,1,IF(payesh!T150="کسر شد",-1,0))</f>
        <v>0</v>
      </c>
      <c r="AQ9" s="173">
        <f>IF(payesh!U150=$F$9,1,IF(payesh!U150="کسر شد",-1,0))</f>
        <v>0</v>
      </c>
      <c r="AR9" s="173">
        <f>IF(payesh!V150=$F$9,1,IF(payesh!V150="کسر شد",-1,0))</f>
        <v>0</v>
      </c>
      <c r="AS9" s="173">
        <f>IF(payesh!W150=$F$9,1,IF(payesh!W150="کسر شد",-1,0))</f>
        <v>0</v>
      </c>
      <c r="AT9" s="173">
        <f>IF(payesh!X150=$F$9,1,IF(payesh!X150="کسر شد",-1,0))</f>
        <v>0</v>
      </c>
      <c r="AU9" s="173">
        <f>IF(payesh!Y150=$F$9,1,IF(payesh!Y150="کسر شد",-1,0))</f>
        <v>0</v>
      </c>
      <c r="AV9" s="173">
        <f>IF(payesh!Z150=$F$9,1,IF(payesh!Z150="کسر شد",-1,0))</f>
        <v>0</v>
      </c>
      <c r="AW9" s="173">
        <f>IF(payesh!AA150=$F$9,1,IF(payesh!AA150="کسر شد",-1,0))</f>
        <v>0</v>
      </c>
      <c r="AX9" s="173">
        <f>IF(payesh!AB150=$F$9,1,IF(payesh!AB150="کسر شد",-1,0))</f>
        <v>0</v>
      </c>
      <c r="AY9" s="173">
        <f>IF(payesh!AC150=$F$9,1,IF(payesh!AC150="کسر شد",-1,0))</f>
        <v>0</v>
      </c>
      <c r="AZ9" s="173">
        <f>IF(payesh!AD150=$F$9,1,IF(payesh!AD150="کسر شد",-1,0))</f>
        <v>0</v>
      </c>
      <c r="BA9" s="173">
        <f>IF(payesh!AE150=$F$9,1,IF(payesh!AE150="کسر شد",-1,0))</f>
        <v>0</v>
      </c>
      <c r="BB9" s="173">
        <f>IF(payesh!AF150=$F$9,1,IF(payesh!AF150="کسر شد",-1,0))</f>
        <v>0</v>
      </c>
      <c r="BC9" s="173">
        <f>IF(payesh!AG150=$F$9,1,IF(payesh!AG150="کسر شد",-1,0))</f>
        <v>0</v>
      </c>
      <c r="BD9" s="173">
        <f>IF(payesh!AH150=$F$9,1,IF(payesh!AH150="کسر شد",-1,0))</f>
        <v>0</v>
      </c>
      <c r="BE9" s="173">
        <f>IF(payesh!AI150=$F$9,1,IF(payesh!AI150="کسر شد",-1,0))</f>
        <v>0</v>
      </c>
      <c r="BF9" s="173">
        <f>IF(payesh!AJ150=$F$9,1,IF(payesh!AJ150="کسر شد",-1,0))</f>
        <v>0</v>
      </c>
      <c r="BG9" s="173">
        <f>IF(payesh!AK150=$F$9,1,IF(payesh!AK150="کسر شد",-1,0))</f>
        <v>0</v>
      </c>
      <c r="BH9" s="173">
        <f>IF(payesh!AL150=$F$9,1,IF(payesh!AL150="کسر شد",-1,0))</f>
        <v>0</v>
      </c>
      <c r="BI9" s="173">
        <f>IF(payesh!AM150=$F$9,1,IF(payesh!AM150="کسر شد",-1,0))</f>
        <v>0</v>
      </c>
      <c r="BJ9" s="173">
        <f>IF(payesh!AN150=$F$9,1,IF(payesh!AN150="کسر شد",-1,0))</f>
        <v>0</v>
      </c>
      <c r="BK9" s="173">
        <f>IF(payesh!AO150=$F$9,1,IF(payesh!AO150="کسر شد",-1,0))</f>
        <v>0</v>
      </c>
      <c r="BL9" s="173">
        <f>IF(payesh!AP150=$F$9,1,IF(payesh!AP150="کسر شد",-1,0))</f>
        <v>0</v>
      </c>
      <c r="BM9" s="173">
        <f>IF(payesh!AQ150=$F$9,1,IF(payesh!AQ150="کسر شد",-1,0))</f>
        <v>0</v>
      </c>
      <c r="BN9" s="173">
        <f>IF(payesh!AR150=$F$9,1,IF(payesh!AR150="کسر شد",-1,0))</f>
        <v>0</v>
      </c>
      <c r="BO9" s="173">
        <f>IF(payesh!AS150=$F$9,1,IF(payesh!AS150="کسر شد",-1,0))</f>
        <v>0</v>
      </c>
      <c r="BP9" s="173">
        <f>IF(payesh!AT150=$F$9,1,IF(payesh!AT150="کسر شد",-1,0))</f>
        <v>0</v>
      </c>
      <c r="BQ9" s="173">
        <f>IF(payesh!AU150=$F$9,1,IF(payesh!AU150="کسر شد",-1,0))</f>
        <v>0</v>
      </c>
      <c r="BR9" s="173">
        <f>IF(payesh!AV150=$F$9,1,IF(payesh!AV150="کسر شد",-1,0))</f>
        <v>0</v>
      </c>
      <c r="BS9" s="173">
        <f>IF(payesh!AW150=$F$9,1,IF(payesh!AW150="کسر شد",-1,0))</f>
        <v>0</v>
      </c>
      <c r="BT9" s="173">
        <f>IF(payesh!AX150=$F$9,1,IF(payesh!AX150="کسر شد",-1,0))</f>
        <v>0</v>
      </c>
      <c r="BU9" s="173">
        <f>IF(payesh!AY150=$F$9,1,IF(payesh!AY150="کسر شد",-1,0))</f>
        <v>0</v>
      </c>
      <c r="BV9" s="173">
        <f>IF(payesh!AZ150=$F$9,1,IF(payesh!AZ150="کسر شد",-1,0))</f>
        <v>0</v>
      </c>
      <c r="BW9" s="173">
        <f>IF(payesh!BA150=$F$9,1,IF(payesh!BA150="کسر شد",-1,0))</f>
        <v>0</v>
      </c>
      <c r="BX9" s="173">
        <f>IF(payesh!BB150=$F$9,1,IF(payesh!BB150="کسر شد",-1,0))</f>
        <v>0</v>
      </c>
      <c r="BY9" s="173">
        <f>IF(payesh!BC150=$F$9,1,IF(payesh!BC150="کسر شد",-1,0))</f>
        <v>0</v>
      </c>
      <c r="BZ9" s="173">
        <f>IF(payesh!BD150=$F$9,1,IF(payesh!BD150="کسر شد",-1,0))</f>
        <v>0</v>
      </c>
      <c r="CA9" s="173">
        <f>IF(payesh!BE150=$F$9,1,IF(payesh!BE150="کسر شد",-1,0))</f>
        <v>0</v>
      </c>
      <c r="CB9" s="173">
        <f>IF(payesh!BF150=$F$9,1,IF(payesh!BF150="کسر شد",-1,0))</f>
        <v>0</v>
      </c>
      <c r="CC9" s="173">
        <f>IF(payesh!BG150=$F$9,1,IF(payesh!BG150="کسر شد",-1,0))</f>
        <v>0</v>
      </c>
      <c r="CD9" s="173">
        <f>IF(payesh!BH150=$F$9,1,IF(payesh!BH150="کسر شد",-1,0))</f>
        <v>0</v>
      </c>
      <c r="CE9" s="173">
        <f>IF(payesh!BI150=$F$9,1,IF(payesh!BI150="کسر شد",-1,0))</f>
        <v>0</v>
      </c>
      <c r="CF9" s="173">
        <f>IF(payesh!BJ150=$F$9,1,IF(payesh!BJ150="کسر شد",-1,0))</f>
        <v>0</v>
      </c>
      <c r="CG9" s="173">
        <f>IF(payesh!BK150=$F$9,1,IF(payesh!BK150="کسر شد",-1,0))</f>
        <v>0</v>
      </c>
      <c r="CH9" s="173">
        <f>IF(payesh!BL150=$F$9,1,IF(payesh!BL150="کسر شد",-1,0))</f>
        <v>0</v>
      </c>
      <c r="CI9" s="173">
        <f>IF(payesh!BM150=$F$9,1,IF(payesh!BM150="کسر شد",-1,0))</f>
        <v>0</v>
      </c>
      <c r="CJ9" s="173">
        <f>IF(payesh!BN150=$F$9,1,IF(payesh!BN150="کسر شد",-1,0))</f>
        <v>0</v>
      </c>
      <c r="CK9" s="173">
        <f>IF(payesh!BO150=$F$9,1,IF(payesh!BO150="کسر شد",-1,0))</f>
        <v>0</v>
      </c>
      <c r="CL9" s="173">
        <f>IF(payesh!BP150=$F$9,1,IF(payesh!BP150="کسر شد",-1,0))</f>
        <v>0</v>
      </c>
      <c r="CM9" s="173">
        <f>IF(payesh!BQ150=$F$9,1,IF(payesh!BQ150="کسر شد",-1,0))</f>
        <v>0</v>
      </c>
      <c r="CN9" s="173">
        <f>IF(payesh!BR150=$F$9,1,IF(payesh!BR150="کسر شد",-1,0))</f>
        <v>0</v>
      </c>
      <c r="CO9" s="173">
        <f>IF(payesh!BS150=$F$9,1,IF(payesh!BS150="کسر شد",-1,0))</f>
        <v>0</v>
      </c>
      <c r="CP9" s="173">
        <f>IF(payesh!BT150=$F$9,1,IF(payesh!BT150="کسر شد",-1,0))</f>
        <v>0</v>
      </c>
      <c r="CQ9" s="173">
        <f>IF(payesh!BU150=$F$9,1,IF(payesh!BU150="کسر شد",-1,0))</f>
        <v>0</v>
      </c>
      <c r="CR9" s="173">
        <f>IF(payesh!BV150=$F$9,1,IF(payesh!BV150="کسر شد",-1,0))</f>
        <v>0</v>
      </c>
      <c r="CS9" s="173">
        <f>IF(payesh!BW150=$F$9,1,IF(payesh!BW150="کسر شد",-1,0))</f>
        <v>0</v>
      </c>
      <c r="CT9" s="173">
        <f>IF(payesh!BX150=$F$9,1,IF(payesh!BX150="کسر شد",-1,0))</f>
        <v>0</v>
      </c>
      <c r="CU9" s="173">
        <f>IF(payesh!BY150=$F$9,1,IF(payesh!BY150="کسر شد",-1,0))</f>
        <v>0</v>
      </c>
      <c r="CV9" s="173">
        <f>IF(payesh!BZ150=$F$9,1,IF(payesh!BZ150="کسر شد",-1,0))</f>
        <v>0</v>
      </c>
      <c r="CW9" s="173">
        <f>IF(payesh!CA150=$F$9,1,IF(payesh!CA150="کسر شد",-1,0))</f>
        <v>0</v>
      </c>
      <c r="CX9" s="173">
        <f>IF(payesh!CB150=$F$9,1,IF(payesh!CB150="کسر شد",-1,0))</f>
        <v>0</v>
      </c>
      <c r="CY9" s="173">
        <f>IF(payesh!CC150=$F$9,1,IF(payesh!CC150="کسر شد",-1,0))</f>
        <v>0</v>
      </c>
      <c r="CZ9" s="173">
        <f>IF(payesh!CD150=$F$9,1,IF(payesh!CD150="کسر شد",-1,0))</f>
        <v>0</v>
      </c>
      <c r="DA9" s="173">
        <f>IF(payesh!CE150=$F$9,1,IF(payesh!CE150="کسر شد",-1,0))</f>
        <v>0</v>
      </c>
      <c r="DB9" s="173">
        <f>IF(payesh!CF150=$F$9,1,IF(payesh!CF150="کسر شد",-1,0))</f>
        <v>0</v>
      </c>
      <c r="DC9" s="173">
        <f>IF(payesh!CG150=$F$9,1,IF(payesh!CG150="کسر شد",-1,0))</f>
        <v>0</v>
      </c>
      <c r="DD9" s="173">
        <f>IF(payesh!CH150=$F$9,1,IF(payesh!CH150="کسر شد",-1,0))</f>
        <v>0</v>
      </c>
      <c r="DE9" s="173">
        <f>IF(payesh!CI150=$F$9,1,IF(payesh!CI150="کسر شد",-1,0))</f>
        <v>0</v>
      </c>
      <c r="DF9" s="173">
        <f>IF(payesh!CJ150=$F$9,1,IF(payesh!CJ150="کسر شد",-1,0))</f>
        <v>0</v>
      </c>
      <c r="DG9" s="173">
        <f>IF(payesh!CK150=$F$9,1,IF(payesh!CK150="کسر شد",-1,0))</f>
        <v>0</v>
      </c>
      <c r="DH9" s="173">
        <f>IF(payesh!CL150=$F$9,1,IF(payesh!CL150="کسر شد",-1,0))</f>
        <v>0</v>
      </c>
      <c r="DI9" s="173">
        <f>IF(payesh!CM150=$F$9,1,IF(payesh!CM150="کسر شد",-1,0))</f>
        <v>0</v>
      </c>
      <c r="DJ9" s="173">
        <f>IF(payesh!CN150=$F$9,1,IF(payesh!CN150="کسر شد",-1,0))</f>
        <v>0</v>
      </c>
      <c r="DK9" s="173">
        <f>IF(payesh!CO150=$F$9,1,IF(payesh!CO150="کسر شد",-1,0))</f>
        <v>0</v>
      </c>
      <c r="DL9" s="173">
        <f>IF(payesh!CP150=$F$9,1,IF(payesh!CP150="کسر شد",-1,0))</f>
        <v>0</v>
      </c>
      <c r="DM9" s="173">
        <f>IF(payesh!CQ150=$F$9,1,IF(payesh!CQ150="کسر شد",-1,0))</f>
        <v>0</v>
      </c>
      <c r="DN9" s="173">
        <f>IF(payesh!CR150=$F$9,1,IF(payesh!CR150="کسر شد",-1,0))</f>
        <v>0</v>
      </c>
      <c r="DO9" s="173">
        <f>IF(payesh!CS150=$F$9,1,IF(payesh!CS150="کسر شد",-1,0))</f>
        <v>0</v>
      </c>
      <c r="DP9" s="173">
        <f>IF(payesh!CT150=$F$9,1,IF(payesh!CT150="کسر شد",-1,0))</f>
        <v>0</v>
      </c>
      <c r="DQ9" s="173">
        <f>IF(payesh!CU150=$F$9,1,IF(payesh!CU150="کسر شد",-1,0))</f>
        <v>0</v>
      </c>
      <c r="DR9" s="173">
        <f>IF(payesh!CV150=$F$9,1,IF(payesh!CV150="کسر شد",-1,0))</f>
        <v>0</v>
      </c>
      <c r="DS9" s="173">
        <f>IF(payesh!CW150=$F$9,1,IF(payesh!CW150="کسر شد",-1,0))</f>
        <v>0</v>
      </c>
      <c r="DT9" s="173">
        <f>IF(payesh!CX150=$F$9,1,IF(payesh!CX150="کسر شد",-1,0))</f>
        <v>0</v>
      </c>
      <c r="DU9" s="173">
        <f>IF(payesh!CY150=$F$9,1,IF(payesh!CY150="کسر شد",-1,0))</f>
        <v>0</v>
      </c>
      <c r="DV9" s="173">
        <f>IF(payesh!CZ150=$F$9,1,IF(payesh!CZ150="کسر شد",-1,0))</f>
        <v>0</v>
      </c>
    </row>
    <row r="10" spans="3:126" ht="44.25" customHeight="1" x14ac:dyDescent="0.25">
      <c r="C10" s="149">
        <v>5</v>
      </c>
      <c r="D10" s="150" t="s">
        <v>274</v>
      </c>
      <c r="E10" s="150" t="s">
        <v>275</v>
      </c>
      <c r="F10" s="187" t="s">
        <v>287</v>
      </c>
      <c r="G10" s="164">
        <v>0.15</v>
      </c>
      <c r="H10" s="151">
        <f t="shared" si="3"/>
        <v>1050000</v>
      </c>
      <c r="I10" s="151">
        <f t="shared" si="9"/>
        <v>375000.00300000003</v>
      </c>
      <c r="J10" s="151">
        <f t="shared" si="4"/>
        <v>359999.99700000003</v>
      </c>
      <c r="K10" s="151">
        <f t="shared" si="0"/>
        <v>315000</v>
      </c>
      <c r="L10" s="162">
        <f>L12*G10</f>
        <v>2100000</v>
      </c>
      <c r="M10" s="191">
        <f t="shared" si="1"/>
        <v>0</v>
      </c>
      <c r="N10" s="189">
        <f>$M$10*H10</f>
        <v>0</v>
      </c>
      <c r="O10" s="154">
        <f t="shared" ref="O10:Q10" si="13">$M$10*I10</f>
        <v>0</v>
      </c>
      <c r="P10" s="154">
        <f t="shared" si="13"/>
        <v>0</v>
      </c>
      <c r="Q10" s="154">
        <f t="shared" si="13"/>
        <v>0</v>
      </c>
      <c r="R10" s="155">
        <f t="shared" si="6"/>
        <v>0</v>
      </c>
      <c r="S10" s="194">
        <v>0.15</v>
      </c>
      <c r="T10" s="192">
        <f t="shared" si="11"/>
        <v>315000</v>
      </c>
      <c r="U10" s="159">
        <f t="shared" si="7"/>
        <v>105000</v>
      </c>
      <c r="V10" s="160">
        <f>V12*S10</f>
        <v>420000</v>
      </c>
      <c r="W10" s="222">
        <f t="shared" si="2"/>
        <v>0</v>
      </c>
      <c r="X10" s="220">
        <f>$W$10*T10</f>
        <v>0</v>
      </c>
      <c r="Y10" s="204">
        <f>$W$10*U10</f>
        <v>0</v>
      </c>
      <c r="Z10" s="208">
        <f t="shared" si="8"/>
        <v>0</v>
      </c>
      <c r="AA10" s="172">
        <f>IF(payesh!E151=$F$10,1,IF(payesh!E151="کسر شد",-1,0))</f>
        <v>0</v>
      </c>
      <c r="AB10" s="173">
        <f>IF(payesh!F151=$F$10,1,IF(payesh!F151="کسر شد",-1,0))</f>
        <v>0</v>
      </c>
      <c r="AC10" s="173">
        <f>IF(payesh!G151=$F$10,1,IF(payesh!G151="کسر شد",-1,0))</f>
        <v>0</v>
      </c>
      <c r="AD10" s="173">
        <f>IF(payesh!H151=$F$10,1,IF(payesh!H151="کسر شد",-1,0))</f>
        <v>0</v>
      </c>
      <c r="AE10" s="173">
        <f>IF(payesh!I151=$F$10,1,IF(payesh!I151="کسر شد",-1,0))</f>
        <v>0</v>
      </c>
      <c r="AF10" s="173">
        <f>IF(payesh!J151=$F$10,1,IF(payesh!J151="کسر شد",-1,0))</f>
        <v>0</v>
      </c>
      <c r="AG10" s="173">
        <f>IF(payesh!K151=$F$10,1,IF(payesh!K151="کسر شد",-1,0))</f>
        <v>0</v>
      </c>
      <c r="AH10" s="173">
        <f>IF(payesh!L151=$F$10,1,IF(payesh!L151="کسر شد",-1,0))</f>
        <v>0</v>
      </c>
      <c r="AI10" s="173">
        <f>IF(payesh!M151=$F$10,1,IF(payesh!M151="کسر شد",-1,0))</f>
        <v>0</v>
      </c>
      <c r="AJ10" s="173">
        <f>IF(payesh!N151=$F$10,1,IF(payesh!N151="کسر شد",-1,0))</f>
        <v>0</v>
      </c>
      <c r="AK10" s="173">
        <f>IF(payesh!O151=$F$10,1,IF(payesh!O151="کسر شد",-1,0))</f>
        <v>0</v>
      </c>
      <c r="AL10" s="173">
        <f>IF(payesh!P151=$F$10,1,IF(payesh!P151="کسر شد",-1,0))</f>
        <v>0</v>
      </c>
      <c r="AM10" s="173">
        <f>IF(payesh!Q151=$F$10,1,IF(payesh!Q151="کسر شد",-1,0))</f>
        <v>0</v>
      </c>
      <c r="AN10" s="173">
        <f>IF(payesh!R151=$F$10,1,IF(payesh!R151="کسر شد",-1,0))</f>
        <v>0</v>
      </c>
      <c r="AO10" s="173">
        <f>IF(payesh!S151=$F$10,1,IF(payesh!S151="کسر شد",-1,0))</f>
        <v>0</v>
      </c>
      <c r="AP10" s="173">
        <f>IF(payesh!T151=$F$10,1,IF(payesh!T151="کسر شد",-1,0))</f>
        <v>0</v>
      </c>
      <c r="AQ10" s="173">
        <f>IF(payesh!U151=$F$10,1,IF(payesh!U151="کسر شد",-1,0))</f>
        <v>0</v>
      </c>
      <c r="AR10" s="173">
        <f>IF(payesh!V151=$F$10,1,IF(payesh!V151="کسر شد",-1,0))</f>
        <v>0</v>
      </c>
      <c r="AS10" s="173">
        <f>IF(payesh!W151=$F$10,1,IF(payesh!W151="کسر شد",-1,0))</f>
        <v>0</v>
      </c>
      <c r="AT10" s="173">
        <f>IF(payesh!X151=$F$10,1,IF(payesh!X151="کسر شد",-1,0))</f>
        <v>0</v>
      </c>
      <c r="AU10" s="173">
        <f>IF(payesh!Y151=$F$10,1,IF(payesh!Y151="کسر شد",-1,0))</f>
        <v>0</v>
      </c>
      <c r="AV10" s="173">
        <f>IF(payesh!Z151=$F$10,1,IF(payesh!Z151="کسر شد",-1,0))</f>
        <v>0</v>
      </c>
      <c r="AW10" s="173">
        <f>IF(payesh!AA151=$F$10,1,IF(payesh!AA151="کسر شد",-1,0))</f>
        <v>0</v>
      </c>
      <c r="AX10" s="173">
        <f>IF(payesh!AB151=$F$10,1,IF(payesh!AB151="کسر شد",-1,0))</f>
        <v>0</v>
      </c>
      <c r="AY10" s="173">
        <f>IF(payesh!AC151=$F$10,1,IF(payesh!AC151="کسر شد",-1,0))</f>
        <v>0</v>
      </c>
      <c r="AZ10" s="173">
        <f>IF(payesh!AD151=$F$10,1,IF(payesh!AD151="کسر شد",-1,0))</f>
        <v>0</v>
      </c>
      <c r="BA10" s="173">
        <f>IF(payesh!AE151=$F$10,1,IF(payesh!AE151="کسر شد",-1,0))</f>
        <v>0</v>
      </c>
      <c r="BB10" s="173">
        <f>IF(payesh!AF151=$F$10,1,IF(payesh!AF151="کسر شد",-1,0))</f>
        <v>0</v>
      </c>
      <c r="BC10" s="173">
        <f>IF(payesh!AG151=$F$10,1,IF(payesh!AG151="کسر شد",-1,0))</f>
        <v>0</v>
      </c>
      <c r="BD10" s="173">
        <f>IF(payesh!AH151=$F$10,1,IF(payesh!AH151="کسر شد",-1,0))</f>
        <v>0</v>
      </c>
      <c r="BE10" s="173">
        <f>IF(payesh!AI151=$F$10,1,IF(payesh!AI151="کسر شد",-1,0))</f>
        <v>0</v>
      </c>
      <c r="BF10" s="173">
        <f>IF(payesh!AJ151=$F$10,1,IF(payesh!AJ151="کسر شد",-1,0))</f>
        <v>0</v>
      </c>
      <c r="BG10" s="173">
        <f>IF(payesh!AK151=$F$10,1,IF(payesh!AK151="کسر شد",-1,0))</f>
        <v>0</v>
      </c>
      <c r="BH10" s="173">
        <f>IF(payesh!AL151=$F$10,1,IF(payesh!AL151="کسر شد",-1,0))</f>
        <v>0</v>
      </c>
      <c r="BI10" s="173">
        <f>IF(payesh!AM151=$F$10,1,IF(payesh!AM151="کسر شد",-1,0))</f>
        <v>0</v>
      </c>
      <c r="BJ10" s="173">
        <f>IF(payesh!AN151=$F$10,1,IF(payesh!AN151="کسر شد",-1,0))</f>
        <v>0</v>
      </c>
      <c r="BK10" s="173">
        <f>IF(payesh!AO151=$F$10,1,IF(payesh!AO151="کسر شد",-1,0))</f>
        <v>0</v>
      </c>
      <c r="BL10" s="173">
        <f>IF(payesh!AP151=$F$10,1,IF(payesh!AP151="کسر شد",-1,0))</f>
        <v>0</v>
      </c>
      <c r="BM10" s="173">
        <f>IF(payesh!AQ151=$F$10,1,IF(payesh!AQ151="کسر شد",-1,0))</f>
        <v>0</v>
      </c>
      <c r="BN10" s="173">
        <f>IF(payesh!AR151=$F$10,1,IF(payesh!AR151="کسر شد",-1,0))</f>
        <v>0</v>
      </c>
      <c r="BO10" s="173">
        <f>IF(payesh!AS151=$F$10,1,IF(payesh!AS151="کسر شد",-1,0))</f>
        <v>0</v>
      </c>
      <c r="BP10" s="173">
        <f>IF(payesh!AT151=$F$10,1,IF(payesh!AT151="کسر شد",-1,0))</f>
        <v>0</v>
      </c>
      <c r="BQ10" s="173">
        <f>IF(payesh!AU151=$F$10,1,IF(payesh!AU151="کسر شد",-1,0))</f>
        <v>0</v>
      </c>
      <c r="BR10" s="173">
        <f>IF(payesh!AV151=$F$10,1,IF(payesh!AV151="کسر شد",-1,0))</f>
        <v>0</v>
      </c>
      <c r="BS10" s="173">
        <f>IF(payesh!AW151=$F$10,1,IF(payesh!AW151="کسر شد",-1,0))</f>
        <v>0</v>
      </c>
      <c r="BT10" s="173">
        <f>IF(payesh!AX151=$F$10,1,IF(payesh!AX151="کسر شد",-1,0))</f>
        <v>0</v>
      </c>
      <c r="BU10" s="173">
        <f>IF(payesh!AY151=$F$10,1,IF(payesh!AY151="کسر شد",-1,0))</f>
        <v>0</v>
      </c>
      <c r="BV10" s="173">
        <f>IF(payesh!AZ151=$F$10,1,IF(payesh!AZ151="کسر شد",-1,0))</f>
        <v>0</v>
      </c>
      <c r="BW10" s="173">
        <f>IF(payesh!BA151=$F$10,1,IF(payesh!BA151="کسر شد",-1,0))</f>
        <v>0</v>
      </c>
      <c r="BX10" s="173">
        <f>IF(payesh!BB151=$F$10,1,IF(payesh!BB151="کسر شد",-1,0))</f>
        <v>0</v>
      </c>
      <c r="BY10" s="173">
        <f>IF(payesh!BC151=$F$10,1,IF(payesh!BC151="کسر شد",-1,0))</f>
        <v>0</v>
      </c>
      <c r="BZ10" s="173">
        <f>IF(payesh!BD151=$F$10,1,IF(payesh!BD151="کسر شد",-1,0))</f>
        <v>0</v>
      </c>
      <c r="CA10" s="173">
        <f>IF(payesh!BE151=$F$10,1,IF(payesh!BE151="کسر شد",-1,0))</f>
        <v>0</v>
      </c>
      <c r="CB10" s="173">
        <f>IF(payesh!BF151=$F$10,1,IF(payesh!BF151="کسر شد",-1,0))</f>
        <v>0</v>
      </c>
      <c r="CC10" s="173">
        <f>IF(payesh!BG151=$F$10,1,IF(payesh!BG151="کسر شد",-1,0))</f>
        <v>0</v>
      </c>
      <c r="CD10" s="173">
        <f>IF(payesh!BH151=$F$10,1,IF(payesh!BH151="کسر شد",-1,0))</f>
        <v>0</v>
      </c>
      <c r="CE10" s="173">
        <f>IF(payesh!BI151=$F$10,1,IF(payesh!BI151="کسر شد",-1,0))</f>
        <v>0</v>
      </c>
      <c r="CF10" s="173">
        <f>IF(payesh!BJ151=$F$10,1,IF(payesh!BJ151="کسر شد",-1,0))</f>
        <v>0</v>
      </c>
      <c r="CG10" s="173">
        <f>IF(payesh!BK151=$F$10,1,IF(payesh!BK151="کسر شد",-1,0))</f>
        <v>0</v>
      </c>
      <c r="CH10" s="173">
        <f>IF(payesh!BL151=$F$10,1,IF(payesh!BL151="کسر شد",-1,0))</f>
        <v>0</v>
      </c>
      <c r="CI10" s="173">
        <f>IF(payesh!BM151=$F$10,1,IF(payesh!BM151="کسر شد",-1,0))</f>
        <v>0</v>
      </c>
      <c r="CJ10" s="173">
        <f>IF(payesh!BN151=$F$10,1,IF(payesh!BN151="کسر شد",-1,0))</f>
        <v>0</v>
      </c>
      <c r="CK10" s="173">
        <f>IF(payesh!BO151=$F$10,1,IF(payesh!BO151="کسر شد",-1,0))</f>
        <v>0</v>
      </c>
      <c r="CL10" s="173">
        <f>IF(payesh!BP151=$F$10,1,IF(payesh!BP151="کسر شد",-1,0))</f>
        <v>0</v>
      </c>
      <c r="CM10" s="173">
        <f>IF(payesh!BQ151=$F$10,1,IF(payesh!BQ151="کسر شد",-1,0))</f>
        <v>0</v>
      </c>
      <c r="CN10" s="173">
        <f>IF(payesh!BR151=$F$10,1,IF(payesh!BR151="کسر شد",-1,0))</f>
        <v>0</v>
      </c>
      <c r="CO10" s="173">
        <f>IF(payesh!BS151=$F$10,1,IF(payesh!BS151="کسر شد",-1,0))</f>
        <v>0</v>
      </c>
      <c r="CP10" s="173">
        <f>IF(payesh!BT151=$F$10,1,IF(payesh!BT151="کسر شد",-1,0))</f>
        <v>0</v>
      </c>
      <c r="CQ10" s="173">
        <f>IF(payesh!BU151=$F$10,1,IF(payesh!BU151="کسر شد",-1,0))</f>
        <v>0</v>
      </c>
      <c r="CR10" s="173">
        <f>IF(payesh!BV151=$F$10,1,IF(payesh!BV151="کسر شد",-1,0))</f>
        <v>0</v>
      </c>
      <c r="CS10" s="173">
        <f>IF(payesh!BW151=$F$10,1,IF(payesh!BW151="کسر شد",-1,0))</f>
        <v>0</v>
      </c>
      <c r="CT10" s="173">
        <f>IF(payesh!BX151=$F$10,1,IF(payesh!BX151="کسر شد",-1,0))</f>
        <v>0</v>
      </c>
      <c r="CU10" s="173">
        <f>IF(payesh!BY151=$F$10,1,IF(payesh!BY151="کسر شد",-1,0))</f>
        <v>0</v>
      </c>
      <c r="CV10" s="173">
        <f>IF(payesh!BZ151=$F$10,1,IF(payesh!BZ151="کسر شد",-1,0))</f>
        <v>0</v>
      </c>
      <c r="CW10" s="173">
        <f>IF(payesh!CA151=$F$10,1,IF(payesh!CA151="کسر شد",-1,0))</f>
        <v>0</v>
      </c>
      <c r="CX10" s="173">
        <f>IF(payesh!CB151=$F$10,1,IF(payesh!CB151="کسر شد",-1,0))</f>
        <v>0</v>
      </c>
      <c r="CY10" s="173">
        <f>IF(payesh!CC151=$F$10,1,IF(payesh!CC151="کسر شد",-1,0))</f>
        <v>0</v>
      </c>
      <c r="CZ10" s="173">
        <f>IF(payesh!CD151=$F$10,1,IF(payesh!CD151="کسر شد",-1,0))</f>
        <v>0</v>
      </c>
      <c r="DA10" s="173">
        <f>IF(payesh!CE151=$F$10,1,IF(payesh!CE151="کسر شد",-1,0))</f>
        <v>0</v>
      </c>
      <c r="DB10" s="173">
        <f>IF(payesh!CF151=$F$10,1,IF(payesh!CF151="کسر شد",-1,0))</f>
        <v>0</v>
      </c>
      <c r="DC10" s="173">
        <f>IF(payesh!CG151=$F$10,1,IF(payesh!CG151="کسر شد",-1,0))</f>
        <v>0</v>
      </c>
      <c r="DD10" s="173">
        <f>IF(payesh!CH151=$F$10,1,IF(payesh!CH151="کسر شد",-1,0))</f>
        <v>0</v>
      </c>
      <c r="DE10" s="173">
        <f>IF(payesh!CI151=$F$10,1,IF(payesh!CI151="کسر شد",-1,0))</f>
        <v>0</v>
      </c>
      <c r="DF10" s="173">
        <f>IF(payesh!CJ151=$F$10,1,IF(payesh!CJ151="کسر شد",-1,0))</f>
        <v>0</v>
      </c>
      <c r="DG10" s="173">
        <f>IF(payesh!CK151=$F$10,1,IF(payesh!CK151="کسر شد",-1,0))</f>
        <v>0</v>
      </c>
      <c r="DH10" s="173">
        <f>IF(payesh!CL151=$F$10,1,IF(payesh!CL151="کسر شد",-1,0))</f>
        <v>0</v>
      </c>
      <c r="DI10" s="173">
        <f>IF(payesh!CM151=$F$10,1,IF(payesh!CM151="کسر شد",-1,0))</f>
        <v>0</v>
      </c>
      <c r="DJ10" s="173">
        <f>IF(payesh!CN151=$F$10,1,IF(payesh!CN151="کسر شد",-1,0))</f>
        <v>0</v>
      </c>
      <c r="DK10" s="173">
        <f>IF(payesh!CO151=$F$10,1,IF(payesh!CO151="کسر شد",-1,0))</f>
        <v>0</v>
      </c>
      <c r="DL10" s="173">
        <f>IF(payesh!CP151=$F$10,1,IF(payesh!CP151="کسر شد",-1,0))</f>
        <v>0</v>
      </c>
      <c r="DM10" s="173">
        <f>IF(payesh!CQ151=$F$10,1,IF(payesh!CQ151="کسر شد",-1,0))</f>
        <v>0</v>
      </c>
      <c r="DN10" s="173">
        <f>IF(payesh!CR151=$F$10,1,IF(payesh!CR151="کسر شد",-1,0))</f>
        <v>0</v>
      </c>
      <c r="DO10" s="173">
        <f>IF(payesh!CS151=$F$10,1,IF(payesh!CS151="کسر شد",-1,0))</f>
        <v>0</v>
      </c>
      <c r="DP10" s="173">
        <f>IF(payesh!CT151=$F$10,1,IF(payesh!CT151="کسر شد",-1,0))</f>
        <v>0</v>
      </c>
      <c r="DQ10" s="173">
        <f>IF(payesh!CU151=$F$10,1,IF(payesh!CU151="کسر شد",-1,0))</f>
        <v>0</v>
      </c>
      <c r="DR10" s="173">
        <f>IF(payesh!CV151=$F$10,1,IF(payesh!CV151="کسر شد",-1,0))</f>
        <v>0</v>
      </c>
      <c r="DS10" s="173">
        <f>IF(payesh!CW151=$F$10,1,IF(payesh!CW151="کسر شد",-1,0))</f>
        <v>0</v>
      </c>
      <c r="DT10" s="173">
        <f>IF(payesh!CX151=$F$10,1,IF(payesh!CX151="کسر شد",-1,0))</f>
        <v>0</v>
      </c>
      <c r="DU10" s="173">
        <f>IF(payesh!CY151=$F$10,1,IF(payesh!CY151="کسر شد",-1,0))</f>
        <v>0</v>
      </c>
      <c r="DV10" s="173">
        <f>IF(payesh!CZ151=$F$10,1,IF(payesh!CZ151="کسر شد",-1,0))</f>
        <v>0</v>
      </c>
    </row>
    <row r="11" spans="3:126" ht="31.5" customHeight="1" thickBot="1" x14ac:dyDescent="0.3">
      <c r="C11" s="152">
        <v>6</v>
      </c>
      <c r="D11" s="153" t="s">
        <v>276</v>
      </c>
      <c r="E11" s="153" t="s">
        <v>277</v>
      </c>
      <c r="F11" s="188" t="s">
        <v>288</v>
      </c>
      <c r="G11" s="165">
        <v>0.05</v>
      </c>
      <c r="H11" s="178">
        <f t="shared" si="3"/>
        <v>350000</v>
      </c>
      <c r="I11" s="178">
        <f t="shared" si="9"/>
        <v>125000.001</v>
      </c>
      <c r="J11" s="178">
        <f t="shared" si="4"/>
        <v>119999.999</v>
      </c>
      <c r="K11" s="178">
        <f t="shared" si="0"/>
        <v>105000</v>
      </c>
      <c r="L11" s="179">
        <f>L12*G11</f>
        <v>700000</v>
      </c>
      <c r="M11" s="191">
        <f t="shared" si="1"/>
        <v>0</v>
      </c>
      <c r="N11" s="189">
        <f>$M$11*H11</f>
        <v>0</v>
      </c>
      <c r="O11" s="154">
        <f t="shared" ref="O11:Q11" si="14">$M$11*I11</f>
        <v>0</v>
      </c>
      <c r="P11" s="154">
        <f t="shared" si="14"/>
        <v>0</v>
      </c>
      <c r="Q11" s="154">
        <f t="shared" si="14"/>
        <v>0</v>
      </c>
      <c r="R11" s="155">
        <f t="shared" si="6"/>
        <v>0</v>
      </c>
      <c r="S11" s="195">
        <v>0.05</v>
      </c>
      <c r="T11" s="192">
        <f t="shared" si="11"/>
        <v>105000</v>
      </c>
      <c r="U11" s="159">
        <f t="shared" si="7"/>
        <v>35000</v>
      </c>
      <c r="V11" s="160">
        <f>V12*S11</f>
        <v>140000</v>
      </c>
      <c r="W11" s="223">
        <f t="shared" si="2"/>
        <v>0</v>
      </c>
      <c r="X11" s="221">
        <f>$W$11*T11</f>
        <v>0</v>
      </c>
      <c r="Y11" s="206">
        <f>$W$11*U11</f>
        <v>0</v>
      </c>
      <c r="Z11" s="209">
        <f t="shared" si="8"/>
        <v>0</v>
      </c>
      <c r="AA11" s="174">
        <f>IF(payesh!E152=$F$11,1,IF(payesh!E152="کسر شد",-1,0))</f>
        <v>0</v>
      </c>
      <c r="AB11" s="175">
        <f>IF(payesh!F152=$F$11,1,IF(payesh!F152="کسر شد",-1,0))</f>
        <v>0</v>
      </c>
      <c r="AC11" s="175">
        <f>IF(payesh!G152=$F$11,1,IF(payesh!G152="کسر شد",-1,0))</f>
        <v>0</v>
      </c>
      <c r="AD11" s="175">
        <f>IF(payesh!H152=$F$11,1,IF(payesh!H152="کسر شد",-1,0))</f>
        <v>0</v>
      </c>
      <c r="AE11" s="175">
        <f>IF(payesh!I152=$F$11,1,IF(payesh!I152="کسر شد",-1,0))</f>
        <v>0</v>
      </c>
      <c r="AF11" s="175">
        <f>IF(payesh!J152=$F$11,1,IF(payesh!J152="کسر شد",-1,0))</f>
        <v>0</v>
      </c>
      <c r="AG11" s="175">
        <f>IF(payesh!K152=$F$11,1,IF(payesh!K152="کسر شد",-1,0))</f>
        <v>0</v>
      </c>
      <c r="AH11" s="175">
        <f>IF(payesh!L152=$F$11,1,IF(payesh!L152="کسر شد",-1,0))</f>
        <v>0</v>
      </c>
      <c r="AI11" s="175">
        <f>IF(payesh!M152=$F$11,1,IF(payesh!M152="کسر شد",-1,0))</f>
        <v>0</v>
      </c>
      <c r="AJ11" s="175">
        <f>IF(payesh!N152=$F$11,1,IF(payesh!N152="کسر شد",-1,0))</f>
        <v>0</v>
      </c>
      <c r="AK11" s="175">
        <f>IF(payesh!O152=$F$11,1,IF(payesh!O152="کسر شد",-1,0))</f>
        <v>0</v>
      </c>
      <c r="AL11" s="175">
        <f>IF(payesh!P152=$F$11,1,IF(payesh!P152="کسر شد",-1,0))</f>
        <v>0</v>
      </c>
      <c r="AM11" s="175">
        <f>IF(payesh!Q152=$F$11,1,IF(payesh!Q152="کسر شد",-1,0))</f>
        <v>0</v>
      </c>
      <c r="AN11" s="175">
        <f>IF(payesh!R152=$F$11,1,IF(payesh!R152="کسر شد",-1,0))</f>
        <v>0</v>
      </c>
      <c r="AO11" s="175">
        <f>IF(payesh!S152=$F$11,1,IF(payesh!S152="کسر شد",-1,0))</f>
        <v>0</v>
      </c>
      <c r="AP11" s="175">
        <f>IF(payesh!T152=$F$11,1,IF(payesh!T152="کسر شد",-1,0))</f>
        <v>0</v>
      </c>
      <c r="AQ11" s="175">
        <f>IF(payesh!U152=$F$11,1,IF(payesh!U152="کسر شد",-1,0))</f>
        <v>0</v>
      </c>
      <c r="AR11" s="175">
        <f>IF(payesh!V152=$F$11,1,IF(payesh!V152="کسر شد",-1,0))</f>
        <v>0</v>
      </c>
      <c r="AS11" s="175">
        <f>IF(payesh!W152=$F$11,1,IF(payesh!W152="کسر شد",-1,0))</f>
        <v>0</v>
      </c>
      <c r="AT11" s="175">
        <f>IF(payesh!X152=$F$11,1,IF(payesh!X152="کسر شد",-1,0))</f>
        <v>0</v>
      </c>
      <c r="AU11" s="175">
        <f>IF(payesh!Y152=$F$11,1,IF(payesh!Y152="کسر شد",-1,0))</f>
        <v>0</v>
      </c>
      <c r="AV11" s="175">
        <f>IF(payesh!Z152=$F$11,1,IF(payesh!Z152="کسر شد",-1,0))</f>
        <v>0</v>
      </c>
      <c r="AW11" s="175">
        <f>IF(payesh!AA152=$F$11,1,IF(payesh!AA152="کسر شد",-1,0))</f>
        <v>0</v>
      </c>
      <c r="AX11" s="175">
        <f>IF(payesh!AB152=$F$11,1,IF(payesh!AB152="کسر شد",-1,0))</f>
        <v>0</v>
      </c>
      <c r="AY11" s="175">
        <f>IF(payesh!AC152=$F$11,1,IF(payesh!AC152="کسر شد",-1,0))</f>
        <v>0</v>
      </c>
      <c r="AZ11" s="175">
        <f>IF(payesh!AD152=$F$11,1,IF(payesh!AD152="کسر شد",-1,0))</f>
        <v>0</v>
      </c>
      <c r="BA11" s="175">
        <f>IF(payesh!AE152=$F$11,1,IF(payesh!AE152="کسر شد",-1,0))</f>
        <v>0</v>
      </c>
      <c r="BB11" s="175">
        <f>IF(payesh!AF152=$F$11,1,IF(payesh!AF152="کسر شد",-1,0))</f>
        <v>0</v>
      </c>
      <c r="BC11" s="175">
        <f>IF(payesh!AG152=$F$11,1,IF(payesh!AG152="کسر شد",-1,0))</f>
        <v>0</v>
      </c>
      <c r="BD11" s="175">
        <f>IF(payesh!AH152=$F$11,1,IF(payesh!AH152="کسر شد",-1,0))</f>
        <v>0</v>
      </c>
      <c r="BE11" s="175">
        <f>IF(payesh!AI152=$F$11,1,IF(payesh!AI152="کسر شد",-1,0))</f>
        <v>0</v>
      </c>
      <c r="BF11" s="175">
        <f>IF(payesh!AJ152=$F$11,1,IF(payesh!AJ152="کسر شد",-1,0))</f>
        <v>0</v>
      </c>
      <c r="BG11" s="175">
        <f>IF(payesh!AK152=$F$11,1,IF(payesh!AK152="کسر شد",-1,0))</f>
        <v>0</v>
      </c>
      <c r="BH11" s="175">
        <f>IF(payesh!AL152=$F$11,1,IF(payesh!AL152="کسر شد",-1,0))</f>
        <v>0</v>
      </c>
      <c r="BI11" s="175">
        <f>IF(payesh!AM152=$F$11,1,IF(payesh!AM152="کسر شد",-1,0))</f>
        <v>0</v>
      </c>
      <c r="BJ11" s="175">
        <f>IF(payesh!AN152=$F$11,1,IF(payesh!AN152="کسر شد",-1,0))</f>
        <v>0</v>
      </c>
      <c r="BK11" s="175">
        <f>IF(payesh!AO152=$F$11,1,IF(payesh!AO152="کسر شد",-1,0))</f>
        <v>0</v>
      </c>
      <c r="BL11" s="175">
        <f>IF(payesh!AP152=$F$11,1,IF(payesh!AP152="کسر شد",-1,0))</f>
        <v>0</v>
      </c>
      <c r="BM11" s="175">
        <f>IF(payesh!AQ152=$F$11,1,IF(payesh!AQ152="کسر شد",-1,0))</f>
        <v>0</v>
      </c>
      <c r="BN11" s="175">
        <f>IF(payesh!AR152=$F$11,1,IF(payesh!AR152="کسر شد",-1,0))</f>
        <v>0</v>
      </c>
      <c r="BO11" s="175">
        <f>IF(payesh!AS152=$F$11,1,IF(payesh!AS152="کسر شد",-1,0))</f>
        <v>0</v>
      </c>
      <c r="BP11" s="175">
        <f>IF(payesh!AT152=$F$11,1,IF(payesh!AT152="کسر شد",-1,0))</f>
        <v>0</v>
      </c>
      <c r="BQ11" s="175">
        <f>IF(payesh!AU152=$F$11,1,IF(payesh!AU152="کسر شد",-1,0))</f>
        <v>0</v>
      </c>
      <c r="BR11" s="175">
        <f>IF(payesh!AV152=$F$11,1,IF(payesh!AV152="کسر شد",-1,0))</f>
        <v>0</v>
      </c>
      <c r="BS11" s="175">
        <f>IF(payesh!AW152=$F$11,1,IF(payesh!AW152="کسر شد",-1,0))</f>
        <v>0</v>
      </c>
      <c r="BT11" s="175">
        <f>IF(payesh!AX152=$F$11,1,IF(payesh!AX152="کسر شد",-1,0))</f>
        <v>0</v>
      </c>
      <c r="BU11" s="175">
        <f>IF(payesh!AY152=$F$11,1,IF(payesh!AY152="کسر شد",-1,0))</f>
        <v>0</v>
      </c>
      <c r="BV11" s="175">
        <f>IF(payesh!AZ152=$F$11,1,IF(payesh!AZ152="کسر شد",-1,0))</f>
        <v>0</v>
      </c>
      <c r="BW11" s="175">
        <f>IF(payesh!BA152=$F$11,1,IF(payesh!BA152="کسر شد",-1,0))</f>
        <v>0</v>
      </c>
      <c r="BX11" s="175">
        <f>IF(payesh!BB152=$F$11,1,IF(payesh!BB152="کسر شد",-1,0))</f>
        <v>0</v>
      </c>
      <c r="BY11" s="175">
        <f>IF(payesh!BC152=$F$11,1,IF(payesh!BC152="کسر شد",-1,0))</f>
        <v>0</v>
      </c>
      <c r="BZ11" s="175">
        <f>IF(payesh!BD152=$F$11,1,IF(payesh!BD152="کسر شد",-1,0))</f>
        <v>0</v>
      </c>
      <c r="CA11" s="175">
        <f>IF(payesh!BE152=$F$11,1,IF(payesh!BE152="کسر شد",-1,0))</f>
        <v>0</v>
      </c>
      <c r="CB11" s="175">
        <f>IF(payesh!BF152=$F$11,1,IF(payesh!BF152="کسر شد",-1,0))</f>
        <v>0</v>
      </c>
      <c r="CC11" s="175">
        <f>IF(payesh!BG152=$F$11,1,IF(payesh!BG152="کسر شد",-1,0))</f>
        <v>0</v>
      </c>
      <c r="CD11" s="175">
        <f>IF(payesh!BH152=$F$11,1,IF(payesh!BH152="کسر شد",-1,0))</f>
        <v>0</v>
      </c>
      <c r="CE11" s="175">
        <f>IF(payesh!BI152=$F$11,1,IF(payesh!BI152="کسر شد",-1,0))</f>
        <v>0</v>
      </c>
      <c r="CF11" s="175">
        <f>IF(payesh!BJ152=$F$11,1,IF(payesh!BJ152="کسر شد",-1,0))</f>
        <v>0</v>
      </c>
      <c r="CG11" s="175">
        <f>IF(payesh!BK152=$F$11,1,IF(payesh!BK152="کسر شد",-1,0))</f>
        <v>0</v>
      </c>
      <c r="CH11" s="175">
        <f>IF(payesh!BL152=$F$11,1,IF(payesh!BL152="کسر شد",-1,0))</f>
        <v>0</v>
      </c>
      <c r="CI11" s="175">
        <f>IF(payesh!BM152=$F$11,1,IF(payesh!BM152="کسر شد",-1,0))</f>
        <v>0</v>
      </c>
      <c r="CJ11" s="175">
        <f>IF(payesh!BN152=$F$11,1,IF(payesh!BN152="کسر شد",-1,0))</f>
        <v>0</v>
      </c>
      <c r="CK11" s="175">
        <f>IF(payesh!BO152=$F$11,1,IF(payesh!BO152="کسر شد",-1,0))</f>
        <v>0</v>
      </c>
      <c r="CL11" s="175">
        <f>IF(payesh!BP152=$F$11,1,IF(payesh!BP152="کسر شد",-1,0))</f>
        <v>0</v>
      </c>
      <c r="CM11" s="175">
        <f>IF(payesh!BQ152=$F$11,1,IF(payesh!BQ152="کسر شد",-1,0))</f>
        <v>0</v>
      </c>
      <c r="CN11" s="175">
        <f>IF(payesh!BR152=$F$11,1,IF(payesh!BR152="کسر شد",-1,0))</f>
        <v>0</v>
      </c>
      <c r="CO11" s="175">
        <f>IF(payesh!BS152=$F$11,1,IF(payesh!BS152="کسر شد",-1,0))</f>
        <v>0</v>
      </c>
      <c r="CP11" s="175">
        <f>IF(payesh!BT152=$F$11,1,IF(payesh!BT152="کسر شد",-1,0))</f>
        <v>0</v>
      </c>
      <c r="CQ11" s="175">
        <f>IF(payesh!BU152=$F$11,1,IF(payesh!BU152="کسر شد",-1,0))</f>
        <v>0</v>
      </c>
      <c r="CR11" s="175">
        <f>IF(payesh!BV152=$F$11,1,IF(payesh!BV152="کسر شد",-1,0))</f>
        <v>0</v>
      </c>
      <c r="CS11" s="175">
        <f>IF(payesh!BW152=$F$11,1,IF(payesh!BW152="کسر شد",-1,0))</f>
        <v>0</v>
      </c>
      <c r="CT11" s="175">
        <f>IF(payesh!BX152=$F$11,1,IF(payesh!BX152="کسر شد",-1,0))</f>
        <v>0</v>
      </c>
      <c r="CU11" s="175">
        <f>IF(payesh!BY152=$F$11,1,IF(payesh!BY152="کسر شد",-1,0))</f>
        <v>0</v>
      </c>
      <c r="CV11" s="175">
        <f>IF(payesh!BZ152=$F$11,1,IF(payesh!BZ152="کسر شد",-1,0))</f>
        <v>0</v>
      </c>
      <c r="CW11" s="175">
        <f>IF(payesh!CA152=$F$11,1,IF(payesh!CA152="کسر شد",-1,0))</f>
        <v>0</v>
      </c>
      <c r="CX11" s="175">
        <f>IF(payesh!CB152=$F$11,1,IF(payesh!CB152="کسر شد",-1,0))</f>
        <v>0</v>
      </c>
      <c r="CY11" s="175">
        <f>IF(payesh!CC152=$F$11,1,IF(payesh!CC152="کسر شد",-1,0))</f>
        <v>0</v>
      </c>
      <c r="CZ11" s="175">
        <f>IF(payesh!CD152=$F$11,1,IF(payesh!CD152="کسر شد",-1,0))</f>
        <v>0</v>
      </c>
      <c r="DA11" s="175">
        <f>IF(payesh!CE152=$F$11,1,IF(payesh!CE152="کسر شد",-1,0))</f>
        <v>0</v>
      </c>
      <c r="DB11" s="175">
        <f>IF(payesh!CF152=$F$11,1,IF(payesh!CF152="کسر شد",-1,0))</f>
        <v>0</v>
      </c>
      <c r="DC11" s="175">
        <f>IF(payesh!CG152=$F$11,1,IF(payesh!CG152="کسر شد",-1,0))</f>
        <v>0</v>
      </c>
      <c r="DD11" s="175">
        <f>IF(payesh!CH152=$F$11,1,IF(payesh!CH152="کسر شد",-1,0))</f>
        <v>0</v>
      </c>
      <c r="DE11" s="175">
        <f>IF(payesh!CI152=$F$11,1,IF(payesh!CI152="کسر شد",-1,0))</f>
        <v>0</v>
      </c>
      <c r="DF11" s="175">
        <f>IF(payesh!CJ152=$F$11,1,IF(payesh!CJ152="کسر شد",-1,0))</f>
        <v>0</v>
      </c>
      <c r="DG11" s="175">
        <f>IF(payesh!CK152=$F$11,1,IF(payesh!CK152="کسر شد",-1,0))</f>
        <v>0</v>
      </c>
      <c r="DH11" s="175">
        <f>IF(payesh!CL152=$F$11,1,IF(payesh!CL152="کسر شد",-1,0))</f>
        <v>0</v>
      </c>
      <c r="DI11" s="175">
        <f>IF(payesh!CM152=$F$11,1,IF(payesh!CM152="کسر شد",-1,0))</f>
        <v>0</v>
      </c>
      <c r="DJ11" s="175">
        <f>IF(payesh!CN152=$F$11,1,IF(payesh!CN152="کسر شد",-1,0))</f>
        <v>0</v>
      </c>
      <c r="DK11" s="175">
        <f>IF(payesh!CO152=$F$11,1,IF(payesh!CO152="کسر شد",-1,0))</f>
        <v>0</v>
      </c>
      <c r="DL11" s="175">
        <f>IF(payesh!CP152=$F$11,1,IF(payesh!CP152="کسر شد",-1,0))</f>
        <v>0</v>
      </c>
      <c r="DM11" s="175">
        <f>IF(payesh!CQ152=$F$11,1,IF(payesh!CQ152="کسر شد",-1,0))</f>
        <v>0</v>
      </c>
      <c r="DN11" s="175">
        <f>IF(payesh!CR152=$F$11,1,IF(payesh!CR152="کسر شد",-1,0))</f>
        <v>0</v>
      </c>
      <c r="DO11" s="175">
        <f>IF(payesh!CS152=$F$11,1,IF(payesh!CS152="کسر شد",-1,0))</f>
        <v>0</v>
      </c>
      <c r="DP11" s="175">
        <f>IF(payesh!CT152=$F$11,1,IF(payesh!CT152="کسر شد",-1,0))</f>
        <v>0</v>
      </c>
      <c r="DQ11" s="175">
        <f>IF(payesh!CU152=$F$11,1,IF(payesh!CU152="کسر شد",-1,0))</f>
        <v>0</v>
      </c>
      <c r="DR11" s="175">
        <f>IF(payesh!CV152=$F$11,1,IF(payesh!CV152="کسر شد",-1,0))</f>
        <v>0</v>
      </c>
      <c r="DS11" s="175">
        <f>IF(payesh!CW152=$F$11,1,IF(payesh!CW152="کسر شد",-1,0))</f>
        <v>0</v>
      </c>
      <c r="DT11" s="175">
        <f>IF(payesh!CX152=$F$11,1,IF(payesh!CX152="کسر شد",-1,0))</f>
        <v>0</v>
      </c>
      <c r="DU11" s="175">
        <f>IF(payesh!CY152=$F$11,1,IF(payesh!CY152="کسر شد",-1,0))</f>
        <v>0</v>
      </c>
      <c r="DV11" s="175">
        <f>IF(payesh!CZ152=$F$11,1,IF(payesh!CZ152="کسر شد",-1,0))</f>
        <v>0</v>
      </c>
    </row>
    <row r="12" spans="3:126" ht="19.5" thickBot="1" x14ac:dyDescent="0.3">
      <c r="C12" s="602" t="s">
        <v>90</v>
      </c>
      <c r="D12" s="603"/>
      <c r="E12" s="603"/>
      <c r="F12" s="604"/>
      <c r="G12" s="182">
        <f t="shared" ref="G12:K12" si="15">SUM(G6:G11)</f>
        <v>1</v>
      </c>
      <c r="H12" s="180">
        <f>SUM(H6:H11)</f>
        <v>7000000</v>
      </c>
      <c r="I12" s="180">
        <f t="shared" si="15"/>
        <v>2500000.0200000005</v>
      </c>
      <c r="J12" s="180">
        <f t="shared" si="15"/>
        <v>2399999.98</v>
      </c>
      <c r="K12" s="180">
        <f t="shared" si="15"/>
        <v>2100000</v>
      </c>
      <c r="L12" s="181">
        <v>14000000</v>
      </c>
      <c r="M12" s="176">
        <f>SUM(M6:M11)</f>
        <v>0</v>
      </c>
      <c r="N12" s="156">
        <f>SUM(N6:N11)</f>
        <v>0</v>
      </c>
      <c r="O12" s="156">
        <f t="shared" ref="O12:Q12" si="16">SUM(O6:O11)</f>
        <v>0</v>
      </c>
      <c r="P12" s="156">
        <f t="shared" si="16"/>
        <v>0</v>
      </c>
      <c r="Q12" s="156">
        <f t="shared" si="16"/>
        <v>0</v>
      </c>
      <c r="R12" s="177">
        <f>SUM(R6:R11)</f>
        <v>0</v>
      </c>
      <c r="S12" s="182">
        <f t="shared" ref="S12:Z12" si="17">SUM(S6:S11)</f>
        <v>1</v>
      </c>
      <c r="T12" s="183">
        <f t="shared" si="17"/>
        <v>2100000</v>
      </c>
      <c r="U12" s="183">
        <f t="shared" si="17"/>
        <v>700000</v>
      </c>
      <c r="V12" s="184">
        <v>2800000</v>
      </c>
      <c r="W12" s="201">
        <f>SUM(W6:W11)</f>
        <v>0</v>
      </c>
      <c r="X12" s="202">
        <f t="shared" si="17"/>
        <v>0</v>
      </c>
      <c r="Y12" s="202">
        <f t="shared" si="17"/>
        <v>0</v>
      </c>
      <c r="Z12" s="203">
        <f t="shared" si="17"/>
        <v>0</v>
      </c>
    </row>
    <row r="13" spans="3:126" x14ac:dyDescent="0.25">
      <c r="L13" s="145"/>
      <c r="V13" s="145"/>
    </row>
    <row r="15" spans="3:126" x14ac:dyDescent="0.25">
      <c r="L15" s="145"/>
    </row>
    <row r="16" spans="3:126" x14ac:dyDescent="0.25">
      <c r="L16" s="145"/>
      <c r="O16" s="145"/>
    </row>
    <row r="17" spans="12:15" x14ac:dyDescent="0.25">
      <c r="L17" s="145"/>
      <c r="O17" s="145"/>
    </row>
    <row r="18" spans="12:15" x14ac:dyDescent="0.25">
      <c r="L18" s="145"/>
      <c r="O18" s="145"/>
    </row>
    <row r="19" spans="12:15" x14ac:dyDescent="0.25">
      <c r="L19" s="145"/>
    </row>
    <row r="20" spans="12:15" x14ac:dyDescent="0.25">
      <c r="L20" s="145"/>
    </row>
  </sheetData>
  <sheetProtection algorithmName="SHA-512" hashValue="TmrWfR7wd7XMgCC1Ne18KEh86JTZvLI8hqPCfvdGvxdFcXewyR+zkpSG1D+DzDQmx25e2z5uVvc5T+IblLyFPA==" saltValue="9aNmk9AwROi3a05twtusWw=="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16"/>
  <sheetViews>
    <sheetView rightToLeft="1" workbookViewId="0">
      <selection activeCell="CZ1" sqref="CZ1:EC1048576"/>
    </sheetView>
  </sheetViews>
  <sheetFormatPr defaultColWidth="9.140625" defaultRowHeight="17.25" x14ac:dyDescent="0.4"/>
  <cols>
    <col min="1" max="1" width="1.28515625" style="405" customWidth="1"/>
    <col min="2" max="2" width="2.42578125" style="405" customWidth="1"/>
    <col min="3" max="3" width="15.140625" style="433" customWidth="1"/>
    <col min="4" max="12" width="2.28515625" style="73" customWidth="1"/>
    <col min="13" max="16" width="2.7109375" style="73" customWidth="1"/>
    <col min="17" max="17" width="2.85546875" style="73" customWidth="1"/>
    <col min="18" max="18" width="2.5703125" style="73" customWidth="1"/>
    <col min="19" max="19" width="2.85546875" style="73" customWidth="1"/>
    <col min="20" max="20" width="3.140625" style="73" customWidth="1"/>
    <col min="21" max="21" width="2.85546875" style="73" customWidth="1"/>
    <col min="22" max="27" width="2.7109375" style="73" customWidth="1"/>
    <col min="28" max="28" width="2.5703125" style="73" customWidth="1"/>
    <col min="29" max="29" width="2.7109375" style="73" customWidth="1"/>
    <col min="30" max="31" width="2.85546875" style="73" customWidth="1"/>
    <col min="32" max="32" width="2.7109375" style="73" customWidth="1"/>
    <col min="33" max="34" width="2.5703125" style="73" customWidth="1"/>
    <col min="35" max="39" width="2.85546875" style="73" customWidth="1"/>
    <col min="40" max="41" width="2.7109375" style="73" customWidth="1"/>
    <col min="42" max="42" width="2.85546875" style="73" customWidth="1"/>
    <col min="43" max="43" width="2.7109375" style="73" customWidth="1"/>
    <col min="44" max="44" width="2.85546875" style="73" customWidth="1"/>
    <col min="45" max="46" width="2.7109375" style="73" customWidth="1"/>
    <col min="47" max="47" width="2.5703125" style="73" customWidth="1"/>
    <col min="48" max="49" width="2.7109375" style="73" customWidth="1"/>
    <col min="50" max="50" width="2.85546875" style="73" customWidth="1"/>
    <col min="51" max="52" width="2.7109375" style="73" customWidth="1"/>
    <col min="53" max="102" width="2.5703125" style="73" customWidth="1"/>
    <col min="103" max="103" width="3.28515625" style="73" customWidth="1"/>
    <col min="104" max="104" width="3.42578125" style="405" customWidth="1"/>
    <col min="105" max="105" width="11" style="405" customWidth="1"/>
    <col min="106" max="106" width="11.140625" style="405" customWidth="1"/>
    <col min="107" max="107" width="11.42578125" style="405" customWidth="1"/>
    <col min="108" max="108" width="11.85546875" style="405" customWidth="1"/>
    <col min="109" max="109" width="13.140625" style="434" customWidth="1"/>
    <col min="110" max="110" width="8.28515625" style="405" customWidth="1"/>
    <col min="111" max="111" width="10.140625" style="405" customWidth="1"/>
    <col min="112" max="113" width="12.42578125" style="405" customWidth="1"/>
    <col min="114" max="16384" width="9.140625" style="405"/>
  </cols>
  <sheetData>
    <row r="1" spans="2:113" ht="18" thickBot="1" x14ac:dyDescent="0.45">
      <c r="B1" s="400"/>
      <c r="C1" s="401"/>
      <c r="D1" s="402"/>
      <c r="E1" s="402"/>
      <c r="F1" s="402"/>
      <c r="G1" s="402"/>
      <c r="H1" s="402"/>
      <c r="I1" s="402"/>
      <c r="J1" s="402"/>
      <c r="K1" s="402"/>
      <c r="L1" s="402"/>
      <c r="M1" s="402"/>
      <c r="N1" s="402"/>
      <c r="O1" s="402"/>
      <c r="P1" s="402"/>
      <c r="Q1" s="402"/>
      <c r="R1" s="402"/>
      <c r="S1" s="402"/>
      <c r="T1" s="403"/>
      <c r="U1" s="403"/>
      <c r="V1" s="403"/>
      <c r="W1" s="403"/>
      <c r="X1" s="402"/>
      <c r="Y1" s="402"/>
      <c r="Z1" s="402"/>
      <c r="AA1" s="402"/>
      <c r="AB1" s="402"/>
      <c r="AC1" s="402"/>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0"/>
      <c r="DA1" s="400"/>
      <c r="DB1" s="400"/>
      <c r="DC1" s="400"/>
      <c r="DD1" s="400"/>
      <c r="DE1" s="404"/>
    </row>
    <row r="2" spans="2:113" ht="21" thickBot="1" x14ac:dyDescent="0.55000000000000004">
      <c r="B2" s="632" t="s">
        <v>435</v>
      </c>
      <c r="C2" s="633"/>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c r="CQ2" s="634"/>
      <c r="CR2" s="634"/>
      <c r="CS2" s="634"/>
      <c r="CT2" s="634"/>
      <c r="CU2" s="634"/>
      <c r="CV2" s="634"/>
      <c r="CW2" s="634"/>
      <c r="CX2" s="634"/>
      <c r="CY2" s="634"/>
      <c r="CZ2" s="633"/>
      <c r="DA2" s="633"/>
      <c r="DB2" s="633"/>
      <c r="DC2" s="633"/>
      <c r="DD2" s="633"/>
      <c r="DE2" s="635"/>
    </row>
    <row r="3" spans="2:113" ht="19.5" thickBot="1" x14ac:dyDescent="0.45">
      <c r="B3" s="636" t="s">
        <v>257</v>
      </c>
      <c r="C3" s="639" t="s">
        <v>258</v>
      </c>
      <c r="D3" s="406">
        <f>payesh!E7</f>
        <v>1</v>
      </c>
      <c r="E3" s="407">
        <f>payesh!F7</f>
        <v>2</v>
      </c>
      <c r="F3" s="407">
        <f>payesh!G7</f>
        <v>3</v>
      </c>
      <c r="G3" s="407">
        <f>payesh!H7</f>
        <v>4</v>
      </c>
      <c r="H3" s="407">
        <f>payesh!I7</f>
        <v>5</v>
      </c>
      <c r="I3" s="407">
        <f>payesh!J7</f>
        <v>6</v>
      </c>
      <c r="J3" s="407">
        <f>payesh!K7</f>
        <v>7</v>
      </c>
      <c r="K3" s="407">
        <f>payesh!L7</f>
        <v>8</v>
      </c>
      <c r="L3" s="407">
        <f>payesh!M7</f>
        <v>9</v>
      </c>
      <c r="M3" s="407">
        <f>payesh!N7</f>
        <v>10</v>
      </c>
      <c r="N3" s="407">
        <f>payesh!O7</f>
        <v>11</v>
      </c>
      <c r="O3" s="407">
        <f>payesh!P7</f>
        <v>12</v>
      </c>
      <c r="P3" s="407">
        <f>payesh!Q7</f>
        <v>13</v>
      </c>
      <c r="Q3" s="407">
        <f>payesh!R7</f>
        <v>14</v>
      </c>
      <c r="R3" s="407">
        <f>payesh!S7</f>
        <v>15</v>
      </c>
      <c r="S3" s="407">
        <f>payesh!T7</f>
        <v>16</v>
      </c>
      <c r="T3" s="407">
        <f>payesh!U7</f>
        <v>17</v>
      </c>
      <c r="U3" s="407">
        <f>payesh!V7</f>
        <v>18</v>
      </c>
      <c r="V3" s="407">
        <f>payesh!W7</f>
        <v>19</v>
      </c>
      <c r="W3" s="407">
        <f>payesh!X7</f>
        <v>20</v>
      </c>
      <c r="X3" s="407">
        <f>payesh!Y7</f>
        <v>21</v>
      </c>
      <c r="Y3" s="407">
        <f>payesh!Z7</f>
        <v>22</v>
      </c>
      <c r="Z3" s="407">
        <f>payesh!AA7</f>
        <v>23</v>
      </c>
      <c r="AA3" s="407">
        <f>payesh!AB7</f>
        <v>24</v>
      </c>
      <c r="AB3" s="407">
        <f>payesh!AC7</f>
        <v>25</v>
      </c>
      <c r="AC3" s="407">
        <f>payesh!AD7</f>
        <v>26</v>
      </c>
      <c r="AD3" s="407">
        <f>payesh!AE7</f>
        <v>27</v>
      </c>
      <c r="AE3" s="407">
        <f>payesh!AF7</f>
        <v>28</v>
      </c>
      <c r="AF3" s="407">
        <f>payesh!AG7</f>
        <v>29</v>
      </c>
      <c r="AG3" s="407">
        <f>payesh!AH7</f>
        <v>30</v>
      </c>
      <c r="AH3" s="407">
        <f>payesh!AI7</f>
        <v>31</v>
      </c>
      <c r="AI3" s="407">
        <f>payesh!AJ7</f>
        <v>32</v>
      </c>
      <c r="AJ3" s="407">
        <f>payesh!AK7</f>
        <v>33</v>
      </c>
      <c r="AK3" s="407">
        <f>payesh!AL7</f>
        <v>34</v>
      </c>
      <c r="AL3" s="407">
        <f>payesh!AM7</f>
        <v>35</v>
      </c>
      <c r="AM3" s="407">
        <f>payesh!AN7</f>
        <v>36</v>
      </c>
      <c r="AN3" s="407">
        <f>payesh!AO7</f>
        <v>37</v>
      </c>
      <c r="AO3" s="407">
        <f>payesh!AP7</f>
        <v>38</v>
      </c>
      <c r="AP3" s="407">
        <f>payesh!AQ7</f>
        <v>39</v>
      </c>
      <c r="AQ3" s="407">
        <f>payesh!AR7</f>
        <v>40</v>
      </c>
      <c r="AR3" s="407">
        <f>payesh!AS7</f>
        <v>41</v>
      </c>
      <c r="AS3" s="407">
        <f>payesh!AT7</f>
        <v>42</v>
      </c>
      <c r="AT3" s="407">
        <f>payesh!AU7</f>
        <v>43</v>
      </c>
      <c r="AU3" s="407">
        <f>payesh!AV7</f>
        <v>44</v>
      </c>
      <c r="AV3" s="407">
        <f>payesh!AW7</f>
        <v>45</v>
      </c>
      <c r="AW3" s="407">
        <f>payesh!AX7</f>
        <v>46</v>
      </c>
      <c r="AX3" s="407">
        <f>payesh!AY7</f>
        <v>47</v>
      </c>
      <c r="AY3" s="407">
        <f>payesh!AZ7</f>
        <v>48</v>
      </c>
      <c r="AZ3" s="407">
        <f>payesh!BA7</f>
        <v>49</v>
      </c>
      <c r="BA3" s="407">
        <f>payesh!BB7</f>
        <v>50</v>
      </c>
      <c r="BB3" s="407">
        <f>payesh!BC7</f>
        <v>51</v>
      </c>
      <c r="BC3" s="407">
        <f>payesh!BD7</f>
        <v>52</v>
      </c>
      <c r="BD3" s="407">
        <f>payesh!BE7</f>
        <v>53</v>
      </c>
      <c r="BE3" s="407">
        <f>payesh!BF7</f>
        <v>54</v>
      </c>
      <c r="BF3" s="407">
        <f>payesh!BG7</f>
        <v>55</v>
      </c>
      <c r="BG3" s="407">
        <f>payesh!BH7</f>
        <v>56</v>
      </c>
      <c r="BH3" s="407">
        <f>payesh!BI7</f>
        <v>57</v>
      </c>
      <c r="BI3" s="407">
        <f>payesh!BJ7</f>
        <v>58</v>
      </c>
      <c r="BJ3" s="407">
        <f>payesh!BK7</f>
        <v>59</v>
      </c>
      <c r="BK3" s="407">
        <f>payesh!BL7</f>
        <v>60</v>
      </c>
      <c r="BL3" s="407">
        <f>payesh!BM7</f>
        <v>61</v>
      </c>
      <c r="BM3" s="407">
        <f>payesh!BN7</f>
        <v>62</v>
      </c>
      <c r="BN3" s="407">
        <f>payesh!BO7</f>
        <v>63</v>
      </c>
      <c r="BO3" s="407">
        <f>payesh!BP7</f>
        <v>64</v>
      </c>
      <c r="BP3" s="407">
        <f>payesh!BQ7</f>
        <v>65</v>
      </c>
      <c r="BQ3" s="407">
        <f>payesh!BR7</f>
        <v>66</v>
      </c>
      <c r="BR3" s="407">
        <f>payesh!BS7</f>
        <v>67</v>
      </c>
      <c r="BS3" s="407">
        <f>payesh!BT7</f>
        <v>68</v>
      </c>
      <c r="BT3" s="407">
        <f>payesh!BU7</f>
        <v>69</v>
      </c>
      <c r="BU3" s="407">
        <f>payesh!BV7</f>
        <v>70</v>
      </c>
      <c r="BV3" s="407">
        <f>payesh!BW7</f>
        <v>71</v>
      </c>
      <c r="BW3" s="407">
        <f>payesh!BX7</f>
        <v>72</v>
      </c>
      <c r="BX3" s="407">
        <f>payesh!BY7</f>
        <v>73</v>
      </c>
      <c r="BY3" s="407">
        <f>payesh!BZ7</f>
        <v>74</v>
      </c>
      <c r="BZ3" s="407">
        <f>payesh!CA7</f>
        <v>75</v>
      </c>
      <c r="CA3" s="407">
        <f>payesh!CB7</f>
        <v>76</v>
      </c>
      <c r="CB3" s="407">
        <f>payesh!CC7</f>
        <v>77</v>
      </c>
      <c r="CC3" s="407">
        <f>payesh!CD7</f>
        <v>78</v>
      </c>
      <c r="CD3" s="407">
        <f>payesh!CE7</f>
        <v>79</v>
      </c>
      <c r="CE3" s="407">
        <f>payesh!CF7</f>
        <v>80</v>
      </c>
      <c r="CF3" s="407">
        <f>payesh!CG7</f>
        <v>81</v>
      </c>
      <c r="CG3" s="407">
        <f>payesh!CH7</f>
        <v>82</v>
      </c>
      <c r="CH3" s="407">
        <f>payesh!CI7</f>
        <v>83</v>
      </c>
      <c r="CI3" s="407">
        <f>payesh!CJ7</f>
        <v>84</v>
      </c>
      <c r="CJ3" s="407">
        <f>payesh!CK7</f>
        <v>85</v>
      </c>
      <c r="CK3" s="407">
        <f>payesh!CL7</f>
        <v>86</v>
      </c>
      <c r="CL3" s="407">
        <f>payesh!CM7</f>
        <v>87</v>
      </c>
      <c r="CM3" s="407">
        <f>payesh!CN7</f>
        <v>88</v>
      </c>
      <c r="CN3" s="407">
        <f>payesh!CO7</f>
        <v>89</v>
      </c>
      <c r="CO3" s="407">
        <f>payesh!CP7</f>
        <v>90</v>
      </c>
      <c r="CP3" s="407">
        <f>payesh!CQ7</f>
        <v>91</v>
      </c>
      <c r="CQ3" s="407">
        <f>payesh!CR7</f>
        <v>92</v>
      </c>
      <c r="CR3" s="407">
        <f>payesh!CS7</f>
        <v>93</v>
      </c>
      <c r="CS3" s="407">
        <f>payesh!CT7</f>
        <v>94</v>
      </c>
      <c r="CT3" s="407">
        <f>payesh!CU7</f>
        <v>95</v>
      </c>
      <c r="CU3" s="407">
        <f>payesh!CV7</f>
        <v>96</v>
      </c>
      <c r="CV3" s="407">
        <f>payesh!CW7</f>
        <v>97</v>
      </c>
      <c r="CW3" s="407">
        <f>payesh!CX7</f>
        <v>98</v>
      </c>
      <c r="CX3" s="407">
        <f>payesh!CY7</f>
        <v>99</v>
      </c>
      <c r="CY3" s="407">
        <f>payesh!CZ7</f>
        <v>100</v>
      </c>
      <c r="CZ3" s="642" t="s">
        <v>434</v>
      </c>
      <c r="DA3" s="642"/>
      <c r="DB3" s="642"/>
      <c r="DC3" s="642"/>
      <c r="DD3" s="642"/>
      <c r="DE3" s="643"/>
      <c r="DF3" s="646" t="str">
        <f>CZ3</f>
        <v>گزارش پیشرفت مالی تا پایان ……….. ماه ……….- (مبالغ به ریال)</v>
      </c>
      <c r="DG3" s="647"/>
      <c r="DH3" s="647"/>
      <c r="DI3" s="648"/>
    </row>
    <row r="4" spans="2:113" ht="24.75" x14ac:dyDescent="0.4">
      <c r="B4" s="637"/>
      <c r="C4" s="640"/>
      <c r="D4" s="457" t="str">
        <f>payesh!E5</f>
        <v>سنگین آباد</v>
      </c>
      <c r="E4" s="458" t="str">
        <f>payesh!F5</f>
        <v>گنجی</v>
      </c>
      <c r="F4" s="458" t="str">
        <f>payesh!G5</f>
        <v>گنجی</v>
      </c>
      <c r="G4" s="458" t="str">
        <f>payesh!H5</f>
        <v>کامشگران</v>
      </c>
      <c r="H4" s="458" t="str">
        <f>payesh!I5</f>
        <v>قاملو</v>
      </c>
      <c r="I4" s="458" t="str">
        <f>payesh!J5</f>
        <v>قاملو</v>
      </c>
      <c r="J4" s="458" t="str">
        <f>payesh!K5</f>
        <v>قاملو</v>
      </c>
      <c r="K4" s="458" t="str">
        <f>payesh!L5</f>
        <v>آونگان</v>
      </c>
      <c r="L4" s="458" t="str">
        <f>payesh!M5</f>
        <v>آونگان</v>
      </c>
      <c r="M4" s="458" t="str">
        <f>payesh!N5</f>
        <v>آونگان</v>
      </c>
      <c r="N4" s="458" t="str">
        <f>payesh!O5</f>
        <v>شیخ تقه</v>
      </c>
      <c r="O4" s="458" t="str">
        <f>payesh!P5</f>
        <v>شیخ تقه</v>
      </c>
      <c r="P4" s="458" t="str">
        <f>payesh!Q5</f>
        <v>کمال آباد</v>
      </c>
      <c r="Q4" s="458" t="str">
        <f>payesh!R5</f>
        <v>چمقلو</v>
      </c>
      <c r="R4" s="458" t="str">
        <f>payesh!S5</f>
        <v>یالغوز آغاج</v>
      </c>
      <c r="S4" s="458" t="str">
        <f>payesh!T5</f>
        <v>یالغوز آغاج</v>
      </c>
      <c r="T4" s="458" t="str">
        <f>payesh!U5</f>
        <v>یالغوز آغاج</v>
      </c>
      <c r="U4" s="458" t="str">
        <f>payesh!V5</f>
        <v>یالغوز آغاج</v>
      </c>
      <c r="V4" s="458" t="str">
        <f>payesh!W5</f>
        <v>چمقلو</v>
      </c>
      <c r="W4" s="458" t="str">
        <f>payesh!X5</f>
        <v>یالغوز آغاج</v>
      </c>
      <c r="X4" s="458" t="str">
        <f>payesh!Y5</f>
        <v>یالغوز آغاج</v>
      </c>
      <c r="Y4" s="458" t="str">
        <f>payesh!Z5</f>
        <v>یالغوز آغاج</v>
      </c>
      <c r="Z4" s="458" t="str">
        <f>payesh!AA5</f>
        <v>کانی چای</v>
      </c>
      <c r="AA4" s="458" t="str">
        <f>payesh!AB5</f>
        <v>قصلان</v>
      </c>
      <c r="AB4" s="458" t="str">
        <f>payesh!AC5</f>
        <v>شوراب حاجی</v>
      </c>
      <c r="AC4" s="458" t="str">
        <f>payesh!AD5</f>
        <v>گنجی</v>
      </c>
      <c r="AD4" s="458" t="str">
        <f>payesh!AE5</f>
        <v>شوراب خان</v>
      </c>
      <c r="AE4" s="458" t="str">
        <f>payesh!AF5</f>
        <v>سنگین آباد</v>
      </c>
      <c r="AF4" s="458" t="str">
        <f>payesh!AG5</f>
        <v>کامشگران</v>
      </c>
      <c r="AG4" s="458" t="str">
        <f>payesh!AH5</f>
        <v>سیلاب</v>
      </c>
      <c r="AH4" s="458" t="str">
        <f>payesh!AI5</f>
        <v>چمقلو</v>
      </c>
      <c r="AI4" s="458" t="str">
        <f>payesh!AJ5</f>
        <v>زیویه</v>
      </c>
      <c r="AJ4" s="458" t="str">
        <f>payesh!AK5</f>
        <v>آجی چای</v>
      </c>
      <c r="AK4" s="458" t="str">
        <f>payesh!AL5</f>
        <v>یالغوز آغاج</v>
      </c>
      <c r="AL4" s="458" t="str">
        <f>payesh!AM5</f>
        <v>سرتیپ آباد</v>
      </c>
      <c r="AM4" s="458" t="str">
        <f>payesh!AN5</f>
        <v>مسعود آباد</v>
      </c>
      <c r="AN4" s="458" t="str">
        <f>payesh!AO5</f>
        <v>مسعود آباد</v>
      </c>
      <c r="AO4" s="458" t="str">
        <f>payesh!AP5</f>
        <v>علی آباد</v>
      </c>
      <c r="AP4" s="458" t="str">
        <f>payesh!AQ5</f>
        <v>علی آباد</v>
      </c>
      <c r="AQ4" s="458" t="str">
        <f>payesh!AR5</f>
        <v>کامشگران</v>
      </c>
      <c r="AR4" s="458" t="str">
        <f>payesh!AS5</f>
        <v>مظفرآباد</v>
      </c>
      <c r="AS4" s="458" t="str">
        <f>payesh!AT5</f>
        <v>مظفرآباد</v>
      </c>
      <c r="AT4" s="458" t="str">
        <f>payesh!AU5</f>
        <v>آونگان</v>
      </c>
      <c r="AU4" s="458" t="str">
        <f>payesh!AV5</f>
        <v>خریله</v>
      </c>
      <c r="AV4" s="458" t="str">
        <f>payesh!AW5</f>
        <v>خریله</v>
      </c>
      <c r="AW4" s="458" t="str">
        <f>payesh!AX5</f>
        <v>کنگره</v>
      </c>
      <c r="AX4" s="458" t="str">
        <f>payesh!AY5</f>
        <v>کنگره</v>
      </c>
      <c r="AY4" s="458" t="str">
        <f>payesh!AZ5</f>
        <v>شکوه آباد</v>
      </c>
      <c r="AZ4" s="458" t="str">
        <f>payesh!BA5</f>
        <v>شکوه آباد</v>
      </c>
      <c r="BA4" s="458" t="str">
        <f>payesh!BB5</f>
        <v>کریم اباد</v>
      </c>
      <c r="BB4" s="458" t="str">
        <f>payesh!BC5</f>
        <v>زیویه</v>
      </c>
      <c r="BC4" s="458" t="str">
        <f>payesh!BD5</f>
        <v>ویهج</v>
      </c>
      <c r="BD4" s="458" t="str">
        <f>payesh!BE5</f>
        <v>ویهج</v>
      </c>
      <c r="BE4" s="458" t="str">
        <f>payesh!BF5</f>
        <v>شوراب حاجی</v>
      </c>
      <c r="BF4" s="458" t="str">
        <f>payesh!BG5</f>
        <v>یالغوز آغاج</v>
      </c>
      <c r="BG4" s="458" t="str">
        <f>payesh!BH5</f>
        <v>سنگین آباد</v>
      </c>
      <c r="BH4" s="458" t="str">
        <f>payesh!BI5</f>
        <v>سنگین آباد</v>
      </c>
      <c r="BI4" s="458" t="str">
        <f>payesh!BJ5</f>
        <v>قصلان</v>
      </c>
      <c r="BJ4" s="458" t="str">
        <f>payesh!BK5</f>
        <v>تقی اباد</v>
      </c>
      <c r="BK4" s="458" t="str">
        <f>payesh!BL5</f>
        <v>نبی اباد</v>
      </c>
      <c r="BL4" s="458" t="str">
        <f>payesh!BM5</f>
        <v>سنگین اباد</v>
      </c>
      <c r="BM4" s="458" t="str">
        <f>payesh!BN5</f>
        <v>سیلاب</v>
      </c>
      <c r="BN4" s="458" t="str">
        <f>payesh!BO5</f>
        <v>شوراب خان</v>
      </c>
      <c r="BO4" s="458" t="str">
        <f>payesh!BP5</f>
        <v>کامشگران</v>
      </c>
      <c r="BP4" s="458" t="str">
        <f>payesh!BQ5</f>
        <v>کامشگران</v>
      </c>
      <c r="BQ4" s="458" t="str">
        <f>payesh!BR5</f>
        <v>ویهج</v>
      </c>
      <c r="BR4" s="458" t="str">
        <f>payesh!BS5</f>
        <v>ویهج</v>
      </c>
      <c r="BS4" s="458" t="str">
        <f>payesh!BT5</f>
        <v>قره بلاغ</v>
      </c>
      <c r="BT4" s="458" t="str">
        <f>payesh!BU5</f>
        <v>پرپیشه</v>
      </c>
      <c r="BU4" s="458" t="str">
        <f>payesh!BV5</f>
        <v>جامه شوران</v>
      </c>
      <c r="BV4" s="458" t="str">
        <f>payesh!BW5</f>
        <v>جامه شوران</v>
      </c>
      <c r="BW4" s="458" t="str">
        <f>payesh!BX5</f>
        <v>قاملو</v>
      </c>
      <c r="BX4" s="458" t="str">
        <f>payesh!BY5</f>
        <v>یالغوز آغاج</v>
      </c>
      <c r="BY4" s="458" t="str">
        <f>payesh!BZ5</f>
        <v>ناظم آباد</v>
      </c>
      <c r="BZ4" s="458" t="str">
        <f>payesh!CA5</f>
        <v>ناظم آباد</v>
      </c>
      <c r="CA4" s="458" t="str">
        <f>payesh!CB5</f>
        <v>پرپیشه</v>
      </c>
      <c r="CB4" s="458" t="str">
        <f>payesh!CC5</f>
        <v>امیر قلعه لان</v>
      </c>
      <c r="CC4" s="458" t="str">
        <f>payesh!CD5</f>
        <v>خشکمروه</v>
      </c>
      <c r="CD4" s="458" t="str">
        <f>payesh!CE5</f>
        <v>شهابیه</v>
      </c>
      <c r="CE4" s="458" t="str">
        <f>payesh!CF5</f>
        <v>پیرباباعلی</v>
      </c>
      <c r="CF4" s="458" t="str">
        <f>payesh!CG5</f>
        <v>کاظم آباد</v>
      </c>
      <c r="CG4" s="458" t="str">
        <f>payesh!CH5</f>
        <v>کاظم آباد</v>
      </c>
      <c r="CH4" s="458" t="str">
        <f>payesh!CI5</f>
        <v>کنگره</v>
      </c>
      <c r="CI4" s="458" t="str">
        <f>payesh!CJ5</f>
        <v>یالغوز آغاج</v>
      </c>
      <c r="CJ4" s="458" t="str">
        <f>payesh!CK5</f>
        <v>گنجی</v>
      </c>
      <c r="CK4" s="458" t="str">
        <f>payesh!CL5</f>
        <v>سنگین آباد</v>
      </c>
      <c r="CL4" s="458" t="str">
        <f>payesh!CM5</f>
        <v>سنگین آباد</v>
      </c>
      <c r="CM4" s="458" t="str">
        <f>payesh!CN5</f>
        <v>ویهج</v>
      </c>
      <c r="CN4" s="458" t="str">
        <f>payesh!CO5</f>
        <v>آصف آباد</v>
      </c>
      <c r="CO4" s="458" t="str">
        <f>payesh!CP5</f>
        <v>سنگین آباد</v>
      </c>
      <c r="CP4" s="458" t="str">
        <f>payesh!CQ5</f>
        <v>شجاع آباد</v>
      </c>
      <c r="CQ4" s="458">
        <f>payesh!CR5</f>
        <v>0</v>
      </c>
      <c r="CR4" s="458">
        <f>payesh!CS5</f>
        <v>0</v>
      </c>
      <c r="CS4" s="458">
        <f>payesh!CT5</f>
        <v>0</v>
      </c>
      <c r="CT4" s="458">
        <f>payesh!CU5</f>
        <v>0</v>
      </c>
      <c r="CU4" s="458">
        <f>payesh!CV5</f>
        <v>0</v>
      </c>
      <c r="CV4" s="458">
        <f>payesh!CW5</f>
        <v>0</v>
      </c>
      <c r="CW4" s="458">
        <f>payesh!CX5</f>
        <v>0</v>
      </c>
      <c r="CX4" s="458">
        <f>payesh!CY5</f>
        <v>0</v>
      </c>
      <c r="CY4" s="458">
        <f>payesh!CZ5</f>
        <v>0</v>
      </c>
      <c r="CZ4" s="649" t="s">
        <v>427</v>
      </c>
      <c r="DA4" s="644" t="s">
        <v>261</v>
      </c>
      <c r="DB4" s="644" t="s">
        <v>262</v>
      </c>
      <c r="DC4" s="644" t="s">
        <v>263</v>
      </c>
      <c r="DD4" s="644" t="s">
        <v>264</v>
      </c>
      <c r="DE4" s="644" t="s">
        <v>428</v>
      </c>
      <c r="DF4" s="651" t="s">
        <v>90</v>
      </c>
      <c r="DG4" s="653" t="s">
        <v>279</v>
      </c>
      <c r="DH4" s="653" t="s">
        <v>280</v>
      </c>
      <c r="DI4" s="655" t="s">
        <v>265</v>
      </c>
    </row>
    <row r="5" spans="2:113" ht="34.5" customHeight="1" thickBot="1" x14ac:dyDescent="0.45">
      <c r="B5" s="638"/>
      <c r="C5" s="641"/>
      <c r="D5" s="459" t="str">
        <f>payesh!E6</f>
        <v>مریم</v>
      </c>
      <c r="E5" s="460" t="str">
        <f>payesh!F6</f>
        <v>نیما</v>
      </c>
      <c r="F5" s="460" t="str">
        <f>payesh!G6</f>
        <v>پارسا</v>
      </c>
      <c r="G5" s="460" t="str">
        <f>payesh!H6</f>
        <v>سهند و صنعان</v>
      </c>
      <c r="H5" s="460" t="str">
        <f>payesh!I6</f>
        <v>روژهه لات</v>
      </c>
      <c r="I5" s="460" t="str">
        <f>payesh!J6</f>
        <v>باران</v>
      </c>
      <c r="J5" s="460" t="str">
        <f>payesh!K6</f>
        <v>صداقت</v>
      </c>
      <c r="K5" s="460" t="str">
        <f>payesh!L6</f>
        <v>سلامت</v>
      </c>
      <c r="L5" s="460" t="str">
        <f>payesh!M6</f>
        <v>شبنم</v>
      </c>
      <c r="M5" s="460" t="str">
        <f>payesh!N6</f>
        <v>یزدان</v>
      </c>
      <c r="N5" s="460" t="str">
        <f>payesh!O6</f>
        <v>نیاز</v>
      </c>
      <c r="O5" s="460" t="str">
        <f>payesh!P6</f>
        <v>تلاش</v>
      </c>
      <c r="P5" s="460" t="str">
        <f>payesh!Q6</f>
        <v>رز</v>
      </c>
      <c r="Q5" s="460" t="str">
        <f>payesh!R6</f>
        <v>پارسا</v>
      </c>
      <c r="R5" s="460" t="str">
        <f>payesh!S6</f>
        <v>یاسمن</v>
      </c>
      <c r="S5" s="460" t="str">
        <f>payesh!T6</f>
        <v xml:space="preserve">فرشته </v>
      </c>
      <c r="T5" s="460" t="str">
        <f>payesh!U6</f>
        <v>دیانا</v>
      </c>
      <c r="U5" s="460" t="str">
        <f>payesh!V6</f>
        <v>یاس</v>
      </c>
      <c r="V5" s="460" t="str">
        <f>payesh!W6</f>
        <v>نجیب</v>
      </c>
      <c r="W5" s="460" t="str">
        <f>payesh!X6</f>
        <v>شبنم</v>
      </c>
      <c r="X5" s="460" t="str">
        <f>payesh!Y6</f>
        <v>ماهان</v>
      </c>
      <c r="Y5" s="460" t="str">
        <f>payesh!Z6</f>
        <v>ترنم</v>
      </c>
      <c r="Z5" s="460" t="str">
        <f>payesh!AA6</f>
        <v>بهار</v>
      </c>
      <c r="AA5" s="460" t="str">
        <f>payesh!AB6</f>
        <v>گل سرخ</v>
      </c>
      <c r="AB5" s="460" t="str">
        <f>payesh!AC6</f>
        <v>پیشتاز</v>
      </c>
      <c r="AC5" s="460" t="str">
        <f>payesh!AD6</f>
        <v>النا</v>
      </c>
      <c r="AD5" s="460" t="str">
        <f>payesh!AE6</f>
        <v>گل رز</v>
      </c>
      <c r="AE5" s="460" t="str">
        <f>payesh!AF6</f>
        <v>کوثر</v>
      </c>
      <c r="AF5" s="460" t="str">
        <f>payesh!AG6</f>
        <v>دینا</v>
      </c>
      <c r="AG5" s="460" t="str">
        <f>payesh!AH6</f>
        <v>ذوالفقار</v>
      </c>
      <c r="AH5" s="460" t="str">
        <f>payesh!AI6</f>
        <v>پرنیان</v>
      </c>
      <c r="AI5" s="460" t="str">
        <f>payesh!AJ6</f>
        <v>هستی</v>
      </c>
      <c r="AJ5" s="460" t="str">
        <f>payesh!AK6</f>
        <v>سامیار</v>
      </c>
      <c r="AK5" s="460" t="str">
        <f>payesh!AL6</f>
        <v>روژین</v>
      </c>
      <c r="AL5" s="460" t="str">
        <f>payesh!AM6</f>
        <v>مائده</v>
      </c>
      <c r="AM5" s="460" t="str">
        <f>payesh!AN6</f>
        <v xml:space="preserve">نسیم </v>
      </c>
      <c r="AN5" s="460" t="str">
        <f>payesh!AO6</f>
        <v>شنیا</v>
      </c>
      <c r="AO5" s="460" t="str">
        <f>payesh!AP6</f>
        <v>همبستگی</v>
      </c>
      <c r="AP5" s="460" t="str">
        <f>payesh!AQ6</f>
        <v>اتحاد</v>
      </c>
      <c r="AQ5" s="460" t="str">
        <f>payesh!AR6</f>
        <v>طوبی</v>
      </c>
      <c r="AR5" s="460" t="str">
        <f>payesh!AS6</f>
        <v>لاله</v>
      </c>
      <c r="AS5" s="460" t="str">
        <f>payesh!AT6</f>
        <v>گل آفتابگردان</v>
      </c>
      <c r="AT5" s="460" t="str">
        <f>payesh!AU6</f>
        <v>آرتینا</v>
      </c>
      <c r="AU5" s="460" t="str">
        <f>payesh!AV6</f>
        <v>ریحانه</v>
      </c>
      <c r="AV5" s="460" t="str">
        <f>payesh!AW6</f>
        <v>خاطره</v>
      </c>
      <c r="AW5" s="460" t="str">
        <f>payesh!AX6</f>
        <v>ابتسام</v>
      </c>
      <c r="AX5" s="460" t="str">
        <f>payesh!AY6</f>
        <v>ستاره</v>
      </c>
      <c r="AY5" s="460" t="str">
        <f>payesh!AZ6</f>
        <v>برکت</v>
      </c>
      <c r="AZ5" s="460" t="str">
        <f>payesh!BA6</f>
        <v>گلبرگ</v>
      </c>
      <c r="BA5" s="460" t="str">
        <f>payesh!BB6</f>
        <v>شب بو</v>
      </c>
      <c r="BB5" s="460" t="str">
        <f>payesh!BC6</f>
        <v>سمانه</v>
      </c>
      <c r="BC5" s="460" t="str">
        <f>payesh!BD6</f>
        <v>گل ها</v>
      </c>
      <c r="BD5" s="460" t="str">
        <f>payesh!BE6</f>
        <v>یاسمن</v>
      </c>
      <c r="BE5" s="460" t="str">
        <f>payesh!BF6</f>
        <v>یلدا</v>
      </c>
      <c r="BF5" s="460" t="str">
        <f>payesh!BG6</f>
        <v>ویانا</v>
      </c>
      <c r="BG5" s="460" t="str">
        <f>payesh!BH6</f>
        <v>زهرا</v>
      </c>
      <c r="BH5" s="460" t="str">
        <f>payesh!BI6</f>
        <v>نازنین زهرا</v>
      </c>
      <c r="BI5" s="460" t="str">
        <f>payesh!BJ6</f>
        <v xml:space="preserve">گل محمدی </v>
      </c>
      <c r="BJ5" s="460" t="str">
        <f>payesh!BK6</f>
        <v>سوران</v>
      </c>
      <c r="BK5" s="460" t="str">
        <f>payesh!BL6</f>
        <v>رستگار</v>
      </c>
      <c r="BL5" s="460" t="str">
        <f>payesh!BM6</f>
        <v>روژیا</v>
      </c>
      <c r="BM5" s="460" t="str">
        <f>payesh!BN6</f>
        <v>مبینا</v>
      </c>
      <c r="BN5" s="460" t="str">
        <f>payesh!BO6</f>
        <v>بهار</v>
      </c>
      <c r="BO5" s="460" t="str">
        <f>payesh!BP6</f>
        <v>شقایق</v>
      </c>
      <c r="BP5" s="460" t="str">
        <f>payesh!BQ6</f>
        <v>آتنا</v>
      </c>
      <c r="BQ5" s="460" t="str">
        <f>payesh!BR6</f>
        <v>سمنو</v>
      </c>
      <c r="BR5" s="460" t="str">
        <f>payesh!BS6</f>
        <v>بیز</v>
      </c>
      <c r="BS5" s="460" t="str">
        <f>payesh!BT6</f>
        <v>نرگس</v>
      </c>
      <c r="BT5" s="460" t="str">
        <f>payesh!BU6</f>
        <v>نازیلا</v>
      </c>
      <c r="BU5" s="460" t="str">
        <f>payesh!BV6</f>
        <v>همکاری</v>
      </c>
      <c r="BV5" s="460" t="str">
        <f>payesh!BW6</f>
        <v>هانیتا</v>
      </c>
      <c r="BW5" s="460" t="str">
        <f>payesh!BX6</f>
        <v>بهار</v>
      </c>
      <c r="BX5" s="460" t="str">
        <f>payesh!BY6</f>
        <v>نسترن</v>
      </c>
      <c r="BY5" s="460" t="str">
        <f>payesh!BZ6</f>
        <v>فیروزه ایی</v>
      </c>
      <c r="BZ5" s="460" t="str">
        <f>payesh!CA6</f>
        <v>اسماء</v>
      </c>
      <c r="CA5" s="460" t="str">
        <f>payesh!CB6</f>
        <v>آرتین</v>
      </c>
      <c r="CB5" s="460" t="str">
        <f>payesh!CC6</f>
        <v>مانی</v>
      </c>
      <c r="CC5" s="460" t="str">
        <f>payesh!CD6</f>
        <v>تارا</v>
      </c>
      <c r="CD5" s="460" t="str">
        <f>payesh!CE6</f>
        <v>یاسین</v>
      </c>
      <c r="CE5" s="460" t="str">
        <f>payesh!CF6</f>
        <v>شب بو</v>
      </c>
      <c r="CF5" s="460" t="str">
        <f>payesh!CG6</f>
        <v>آنیا</v>
      </c>
      <c r="CG5" s="460" t="str">
        <f>payesh!CH6</f>
        <v>لاوین</v>
      </c>
      <c r="CH5" s="460" t="str">
        <f>payesh!CI6</f>
        <v>ژاله</v>
      </c>
      <c r="CI5" s="460" t="str">
        <f>payesh!CJ6</f>
        <v>طه</v>
      </c>
      <c r="CJ5" s="460" t="str">
        <f>payesh!CK6</f>
        <v>نسیم</v>
      </c>
      <c r="CK5" s="460" t="str">
        <f>payesh!CL6</f>
        <v>زریان</v>
      </c>
      <c r="CL5" s="460" t="str">
        <f>payesh!CM6</f>
        <v>گل لاله</v>
      </c>
      <c r="CM5" s="460" t="str">
        <f>payesh!CN6</f>
        <v>پرنیا</v>
      </c>
      <c r="CN5" s="460" t="str">
        <f>payesh!CO6</f>
        <v>نگین</v>
      </c>
      <c r="CO5" s="460" t="str">
        <f>payesh!CP6</f>
        <v>دریا</v>
      </c>
      <c r="CP5" s="460" t="str">
        <f>payesh!CQ6</f>
        <v>هاوژین</v>
      </c>
      <c r="CQ5" s="460">
        <f>payesh!CR6</f>
        <v>0</v>
      </c>
      <c r="CR5" s="460">
        <f>payesh!CS6</f>
        <v>0</v>
      </c>
      <c r="CS5" s="460">
        <f>payesh!CT6</f>
        <v>0</v>
      </c>
      <c r="CT5" s="460">
        <f>payesh!CU6</f>
        <v>0</v>
      </c>
      <c r="CU5" s="460">
        <f>payesh!CV6</f>
        <v>0</v>
      </c>
      <c r="CV5" s="460">
        <f>payesh!CW6</f>
        <v>0</v>
      </c>
      <c r="CW5" s="460">
        <f>payesh!CX6</f>
        <v>0</v>
      </c>
      <c r="CX5" s="460">
        <f>payesh!CY6</f>
        <v>0</v>
      </c>
      <c r="CY5" s="460">
        <f>payesh!CZ6</f>
        <v>0</v>
      </c>
      <c r="CZ5" s="650"/>
      <c r="DA5" s="645"/>
      <c r="DB5" s="645"/>
      <c r="DC5" s="645"/>
      <c r="DD5" s="645"/>
      <c r="DE5" s="645"/>
      <c r="DF5" s="652"/>
      <c r="DG5" s="654"/>
      <c r="DH5" s="654"/>
      <c r="DI5" s="656"/>
    </row>
    <row r="6" spans="2:113" ht="42.75" x14ac:dyDescent="0.4">
      <c r="B6" s="408">
        <v>1</v>
      </c>
      <c r="C6" s="409" t="s">
        <v>266</v>
      </c>
      <c r="D6" s="410">
        <f>payesh!E147</f>
        <v>0</v>
      </c>
      <c r="E6" s="411">
        <f>payesh!F147</f>
        <v>0</v>
      </c>
      <c r="F6" s="411">
        <f>payesh!G147</f>
        <v>0</v>
      </c>
      <c r="G6" s="411">
        <f>payesh!H147</f>
        <v>0</v>
      </c>
      <c r="H6" s="411">
        <f>payesh!I147</f>
        <v>0</v>
      </c>
      <c r="I6" s="411">
        <f>payesh!J147</f>
        <v>0</v>
      </c>
      <c r="J6" s="411">
        <f>payesh!K147</f>
        <v>0</v>
      </c>
      <c r="K6" s="411">
        <f>payesh!L147</f>
        <v>0</v>
      </c>
      <c r="L6" s="411">
        <f>payesh!M147</f>
        <v>0</v>
      </c>
      <c r="M6" s="411">
        <f>payesh!N147</f>
        <v>0</v>
      </c>
      <c r="N6" s="411">
        <f>payesh!O147</f>
        <v>0</v>
      </c>
      <c r="O6" s="411">
        <f>payesh!P147</f>
        <v>0</v>
      </c>
      <c r="P6" s="411">
        <f>payesh!Q147</f>
        <v>0</v>
      </c>
      <c r="Q6" s="411">
        <f>payesh!R147</f>
        <v>0</v>
      </c>
      <c r="R6" s="411">
        <f>payesh!S147</f>
        <v>0</v>
      </c>
      <c r="S6" s="411">
        <f>payesh!T147</f>
        <v>0</v>
      </c>
      <c r="T6" s="411">
        <f>payesh!U147</f>
        <v>0</v>
      </c>
      <c r="U6" s="411">
        <f>payesh!V147</f>
        <v>0</v>
      </c>
      <c r="V6" s="411">
        <f>payesh!W147</f>
        <v>0</v>
      </c>
      <c r="W6" s="411">
        <f>payesh!X147</f>
        <v>0</v>
      </c>
      <c r="X6" s="411">
        <f>payesh!Y147</f>
        <v>0</v>
      </c>
      <c r="Y6" s="411">
        <f>payesh!Z147</f>
        <v>0</v>
      </c>
      <c r="Z6" s="411">
        <f>payesh!AA147</f>
        <v>0</v>
      </c>
      <c r="AA6" s="411">
        <f>payesh!AB147</f>
        <v>0</v>
      </c>
      <c r="AB6" s="411">
        <f>payesh!AC147</f>
        <v>0</v>
      </c>
      <c r="AC6" s="411">
        <f>payesh!AD147</f>
        <v>0</v>
      </c>
      <c r="AD6" s="411">
        <f>payesh!AE147</f>
        <v>0</v>
      </c>
      <c r="AE6" s="411">
        <f>payesh!AF147</f>
        <v>0</v>
      </c>
      <c r="AF6" s="411">
        <f>payesh!AG147</f>
        <v>0</v>
      </c>
      <c r="AG6" s="411">
        <f>payesh!AH147</f>
        <v>0</v>
      </c>
      <c r="AH6" s="411">
        <f>payesh!AI147</f>
        <v>0</v>
      </c>
      <c r="AI6" s="411">
        <f>payesh!AJ147</f>
        <v>0</v>
      </c>
      <c r="AJ6" s="411">
        <f>payesh!AK147</f>
        <v>0</v>
      </c>
      <c r="AK6" s="411">
        <f>payesh!AL147</f>
        <v>0</v>
      </c>
      <c r="AL6" s="411">
        <f>payesh!AM147</f>
        <v>0</v>
      </c>
      <c r="AM6" s="411">
        <f>payesh!AN147</f>
        <v>0</v>
      </c>
      <c r="AN6" s="411">
        <f>payesh!AO147</f>
        <v>0</v>
      </c>
      <c r="AO6" s="411">
        <f>payesh!AP147</f>
        <v>0</v>
      </c>
      <c r="AP6" s="411">
        <f>payesh!AQ147</f>
        <v>0</v>
      </c>
      <c r="AQ6" s="411">
        <f>payesh!AR147</f>
        <v>0</v>
      </c>
      <c r="AR6" s="411">
        <f>payesh!AS147</f>
        <v>0</v>
      </c>
      <c r="AS6" s="411">
        <f>payesh!AT147</f>
        <v>0</v>
      </c>
      <c r="AT6" s="411">
        <f>payesh!AU147</f>
        <v>0</v>
      </c>
      <c r="AU6" s="411">
        <f>payesh!AV147</f>
        <v>0</v>
      </c>
      <c r="AV6" s="411">
        <f>payesh!AW147</f>
        <v>0</v>
      </c>
      <c r="AW6" s="411">
        <f>payesh!AX147</f>
        <v>0</v>
      </c>
      <c r="AX6" s="411">
        <f>payesh!AY147</f>
        <v>0</v>
      </c>
      <c r="AY6" s="411">
        <f>payesh!AZ147</f>
        <v>0</v>
      </c>
      <c r="AZ6" s="411">
        <f>payesh!BA147</f>
        <v>0</v>
      </c>
      <c r="BA6" s="411">
        <f>payesh!BB147</f>
        <v>0</v>
      </c>
      <c r="BB6" s="411">
        <f>payesh!BC147</f>
        <v>0</v>
      </c>
      <c r="BC6" s="411">
        <f>payesh!BD147</f>
        <v>0</v>
      </c>
      <c r="BD6" s="411">
        <f>payesh!BE147</f>
        <v>0</v>
      </c>
      <c r="BE6" s="411">
        <f>payesh!BF147</f>
        <v>0</v>
      </c>
      <c r="BF6" s="411">
        <f>payesh!BG147</f>
        <v>0</v>
      </c>
      <c r="BG6" s="411">
        <f>payesh!BH147</f>
        <v>0</v>
      </c>
      <c r="BH6" s="411">
        <f>payesh!BI147</f>
        <v>0</v>
      </c>
      <c r="BI6" s="411">
        <f>payesh!BJ147</f>
        <v>0</v>
      </c>
      <c r="BJ6" s="411">
        <f>payesh!BK147</f>
        <v>0</v>
      </c>
      <c r="BK6" s="411">
        <f>payesh!BL147</f>
        <v>0</v>
      </c>
      <c r="BL6" s="411">
        <f>payesh!BM147</f>
        <v>0</v>
      </c>
      <c r="BM6" s="411">
        <f>payesh!BN147</f>
        <v>0</v>
      </c>
      <c r="BN6" s="411">
        <f>payesh!BO147</f>
        <v>0</v>
      </c>
      <c r="BO6" s="411">
        <f>payesh!BP147</f>
        <v>0</v>
      </c>
      <c r="BP6" s="411">
        <f>payesh!BQ147</f>
        <v>0</v>
      </c>
      <c r="BQ6" s="411">
        <f>payesh!BR147</f>
        <v>0</v>
      </c>
      <c r="BR6" s="411">
        <f>payesh!BS147</f>
        <v>0</v>
      </c>
      <c r="BS6" s="411">
        <f>payesh!BT147</f>
        <v>0</v>
      </c>
      <c r="BT6" s="411">
        <f>payesh!BU147</f>
        <v>0</v>
      </c>
      <c r="BU6" s="411">
        <f>payesh!BV147</f>
        <v>0</v>
      </c>
      <c r="BV6" s="411">
        <f>payesh!BW147</f>
        <v>0</v>
      </c>
      <c r="BW6" s="411">
        <f>payesh!BX147</f>
        <v>0</v>
      </c>
      <c r="BX6" s="411">
        <f>payesh!BY147</f>
        <v>0</v>
      </c>
      <c r="BY6" s="411">
        <f>payesh!BZ147</f>
        <v>0</v>
      </c>
      <c r="BZ6" s="411">
        <f>payesh!CA147</f>
        <v>0</v>
      </c>
      <c r="CA6" s="411">
        <f>payesh!CB147</f>
        <v>0</v>
      </c>
      <c r="CB6" s="411">
        <f>payesh!CC147</f>
        <v>0</v>
      </c>
      <c r="CC6" s="411">
        <f>payesh!CD147</f>
        <v>0</v>
      </c>
      <c r="CD6" s="411">
        <f>payesh!CE147</f>
        <v>0</v>
      </c>
      <c r="CE6" s="411">
        <f>payesh!CF147</f>
        <v>0</v>
      </c>
      <c r="CF6" s="411">
        <f>payesh!CG147</f>
        <v>0</v>
      </c>
      <c r="CG6" s="411">
        <f>payesh!CH147</f>
        <v>0</v>
      </c>
      <c r="CH6" s="411">
        <f>payesh!CI147</f>
        <v>0</v>
      </c>
      <c r="CI6" s="411">
        <f>payesh!CJ147</f>
        <v>0</v>
      </c>
      <c r="CJ6" s="411">
        <f>payesh!CK147</f>
        <v>0</v>
      </c>
      <c r="CK6" s="411">
        <f>payesh!CL147</f>
        <v>0</v>
      </c>
      <c r="CL6" s="411">
        <f>payesh!CM147</f>
        <v>0</v>
      </c>
      <c r="CM6" s="411">
        <f>payesh!CN147</f>
        <v>0</v>
      </c>
      <c r="CN6" s="411">
        <f>payesh!CO147</f>
        <v>0</v>
      </c>
      <c r="CO6" s="411">
        <f>payesh!CP147</f>
        <v>0</v>
      </c>
      <c r="CP6" s="411">
        <f>payesh!CQ147</f>
        <v>0</v>
      </c>
      <c r="CQ6" s="411">
        <f>payesh!CR147</f>
        <v>0</v>
      </c>
      <c r="CR6" s="411">
        <f>payesh!CS147</f>
        <v>0</v>
      </c>
      <c r="CS6" s="411">
        <f>payesh!CT147</f>
        <v>0</v>
      </c>
      <c r="CT6" s="411">
        <f>payesh!CU147</f>
        <v>0</v>
      </c>
      <c r="CU6" s="411">
        <f>payesh!CV147</f>
        <v>0</v>
      </c>
      <c r="CV6" s="411">
        <f>payesh!CW147</f>
        <v>0</v>
      </c>
      <c r="CW6" s="411">
        <f>payesh!CX147</f>
        <v>0</v>
      </c>
      <c r="CX6" s="411">
        <f>payesh!CY147</f>
        <v>0</v>
      </c>
      <c r="CY6" s="411">
        <f>payesh!CZ147</f>
        <v>0</v>
      </c>
      <c r="CZ6" s="439">
        <f>COUNTIF(D6:CY6,"ب7")</f>
        <v>0</v>
      </c>
      <c r="DA6" s="412">
        <f>Pardakhti!N6</f>
        <v>0</v>
      </c>
      <c r="DB6" s="413">
        <f>Pardakhti!O6</f>
        <v>0</v>
      </c>
      <c r="DC6" s="413">
        <f>Pardakhti!P6</f>
        <v>0</v>
      </c>
      <c r="DD6" s="437">
        <f>Pardakhti!Q6</f>
        <v>0</v>
      </c>
      <c r="DE6" s="445">
        <f>SUM(DA6:DD6)</f>
        <v>0</v>
      </c>
      <c r="DF6" s="451">
        <f>COUNTIF(J6:CY6,"ب7")</f>
        <v>0</v>
      </c>
      <c r="DG6" s="414">
        <f>Pardakhti!X6</f>
        <v>0</v>
      </c>
      <c r="DH6" s="415">
        <f>Pardakhti!Y6</f>
        <v>0</v>
      </c>
      <c r="DI6" s="435">
        <f>SUM(DG6:DH6)</f>
        <v>0</v>
      </c>
    </row>
    <row r="7" spans="2:113" ht="57" x14ac:dyDescent="0.4">
      <c r="B7" s="416">
        <v>2</v>
      </c>
      <c r="C7" s="417" t="s">
        <v>268</v>
      </c>
      <c r="D7" s="418">
        <f>payesh!E148</f>
        <v>0</v>
      </c>
      <c r="E7" s="419">
        <f>payesh!F148</f>
        <v>0</v>
      </c>
      <c r="F7" s="419">
        <f>payesh!G148</f>
        <v>0</v>
      </c>
      <c r="G7" s="419">
        <f>payesh!H148</f>
        <v>0</v>
      </c>
      <c r="H7" s="419">
        <f>payesh!I148</f>
        <v>0</v>
      </c>
      <c r="I7" s="419">
        <f>payesh!J148</f>
        <v>0</v>
      </c>
      <c r="J7" s="419">
        <f>payesh!K148</f>
        <v>0</v>
      </c>
      <c r="K7" s="419">
        <f>payesh!L148</f>
        <v>0</v>
      </c>
      <c r="L7" s="419">
        <f>payesh!M148</f>
        <v>0</v>
      </c>
      <c r="M7" s="419">
        <f>payesh!N148</f>
        <v>0</v>
      </c>
      <c r="N7" s="419">
        <f>payesh!O148</f>
        <v>0</v>
      </c>
      <c r="O7" s="419">
        <f>payesh!P148</f>
        <v>0</v>
      </c>
      <c r="P7" s="419">
        <f>payesh!Q148</f>
        <v>0</v>
      </c>
      <c r="Q7" s="419">
        <f>payesh!R148</f>
        <v>0</v>
      </c>
      <c r="R7" s="419">
        <f>payesh!S148</f>
        <v>0</v>
      </c>
      <c r="S7" s="419">
        <f>payesh!T148</f>
        <v>0</v>
      </c>
      <c r="T7" s="419">
        <f>payesh!U148</f>
        <v>0</v>
      </c>
      <c r="U7" s="419">
        <f>payesh!V148</f>
        <v>0</v>
      </c>
      <c r="V7" s="419">
        <f>payesh!W148</f>
        <v>0</v>
      </c>
      <c r="W7" s="419">
        <f>payesh!X148</f>
        <v>0</v>
      </c>
      <c r="X7" s="419">
        <f>payesh!Y148</f>
        <v>0</v>
      </c>
      <c r="Y7" s="419">
        <f>payesh!Z148</f>
        <v>0</v>
      </c>
      <c r="Z7" s="419">
        <f>payesh!AA148</f>
        <v>0</v>
      </c>
      <c r="AA7" s="419">
        <f>payesh!AB148</f>
        <v>0</v>
      </c>
      <c r="AB7" s="419">
        <f>payesh!AC148</f>
        <v>0</v>
      </c>
      <c r="AC7" s="419">
        <f>payesh!AD148</f>
        <v>0</v>
      </c>
      <c r="AD7" s="419">
        <f>payesh!AE148</f>
        <v>0</v>
      </c>
      <c r="AE7" s="419">
        <f>payesh!AF148</f>
        <v>0</v>
      </c>
      <c r="AF7" s="419">
        <f>payesh!AG148</f>
        <v>0</v>
      </c>
      <c r="AG7" s="419">
        <f>payesh!AH148</f>
        <v>0</v>
      </c>
      <c r="AH7" s="419">
        <f>payesh!AI148</f>
        <v>0</v>
      </c>
      <c r="AI7" s="419">
        <f>payesh!AJ148</f>
        <v>0</v>
      </c>
      <c r="AJ7" s="419">
        <f>payesh!AK148</f>
        <v>0</v>
      </c>
      <c r="AK7" s="419">
        <f>payesh!AL148</f>
        <v>0</v>
      </c>
      <c r="AL7" s="419">
        <f>payesh!AM148</f>
        <v>0</v>
      </c>
      <c r="AM7" s="419">
        <f>payesh!AN148</f>
        <v>0</v>
      </c>
      <c r="AN7" s="419">
        <f>payesh!AO148</f>
        <v>0</v>
      </c>
      <c r="AO7" s="419">
        <f>payesh!AP148</f>
        <v>0</v>
      </c>
      <c r="AP7" s="419">
        <f>payesh!AQ148</f>
        <v>0</v>
      </c>
      <c r="AQ7" s="419">
        <f>payesh!AR148</f>
        <v>0</v>
      </c>
      <c r="AR7" s="419">
        <f>payesh!AS148</f>
        <v>0</v>
      </c>
      <c r="AS7" s="419">
        <f>payesh!AT148</f>
        <v>0</v>
      </c>
      <c r="AT7" s="419">
        <f>payesh!AU148</f>
        <v>0</v>
      </c>
      <c r="AU7" s="419">
        <f>payesh!AV148</f>
        <v>0</v>
      </c>
      <c r="AV7" s="419">
        <f>payesh!AW148</f>
        <v>0</v>
      </c>
      <c r="AW7" s="419">
        <f>payesh!AX148</f>
        <v>0</v>
      </c>
      <c r="AX7" s="419">
        <f>payesh!AY148</f>
        <v>0</v>
      </c>
      <c r="AY7" s="419">
        <f>payesh!AZ148</f>
        <v>0</v>
      </c>
      <c r="AZ7" s="419">
        <f>payesh!BA148</f>
        <v>0</v>
      </c>
      <c r="BA7" s="419">
        <f>payesh!BB148</f>
        <v>0</v>
      </c>
      <c r="BB7" s="419">
        <f>payesh!BC148</f>
        <v>0</v>
      </c>
      <c r="BC7" s="419">
        <f>payesh!BD148</f>
        <v>0</v>
      </c>
      <c r="BD7" s="419">
        <f>payesh!BE148</f>
        <v>0</v>
      </c>
      <c r="BE7" s="419">
        <f>payesh!BF148</f>
        <v>0</v>
      </c>
      <c r="BF7" s="419">
        <f>payesh!BG148</f>
        <v>0</v>
      </c>
      <c r="BG7" s="419">
        <f>payesh!BH148</f>
        <v>0</v>
      </c>
      <c r="BH7" s="419">
        <f>payesh!BI148</f>
        <v>0</v>
      </c>
      <c r="BI7" s="419">
        <f>payesh!BJ148</f>
        <v>0</v>
      </c>
      <c r="BJ7" s="419">
        <f>payesh!BK148</f>
        <v>0</v>
      </c>
      <c r="BK7" s="419">
        <f>payesh!BL148</f>
        <v>0</v>
      </c>
      <c r="BL7" s="419">
        <f>payesh!BM148</f>
        <v>0</v>
      </c>
      <c r="BM7" s="419">
        <f>payesh!BN148</f>
        <v>0</v>
      </c>
      <c r="BN7" s="419">
        <f>payesh!BO148</f>
        <v>0</v>
      </c>
      <c r="BO7" s="419">
        <f>payesh!BP148</f>
        <v>0</v>
      </c>
      <c r="BP7" s="419">
        <f>payesh!BQ148</f>
        <v>0</v>
      </c>
      <c r="BQ7" s="419">
        <f>payesh!BR148</f>
        <v>0</v>
      </c>
      <c r="BR7" s="419">
        <f>payesh!BS148</f>
        <v>0</v>
      </c>
      <c r="BS7" s="419">
        <f>payesh!BT148</f>
        <v>0</v>
      </c>
      <c r="BT7" s="419">
        <f>payesh!BU148</f>
        <v>0</v>
      </c>
      <c r="BU7" s="419">
        <f>payesh!BV148</f>
        <v>0</v>
      </c>
      <c r="BV7" s="419">
        <f>payesh!BW148</f>
        <v>0</v>
      </c>
      <c r="BW7" s="419">
        <f>payesh!BX148</f>
        <v>0</v>
      </c>
      <c r="BX7" s="419">
        <f>payesh!BY148</f>
        <v>0</v>
      </c>
      <c r="BY7" s="419">
        <f>payesh!BZ148</f>
        <v>0</v>
      </c>
      <c r="BZ7" s="419">
        <f>payesh!CA148</f>
        <v>0</v>
      </c>
      <c r="CA7" s="419">
        <f>payesh!CB148</f>
        <v>0</v>
      </c>
      <c r="CB7" s="419">
        <f>payesh!CC148</f>
        <v>0</v>
      </c>
      <c r="CC7" s="419">
        <f>payesh!CD148</f>
        <v>0</v>
      </c>
      <c r="CD7" s="419">
        <f>payesh!CE148</f>
        <v>0</v>
      </c>
      <c r="CE7" s="419">
        <f>payesh!CF148</f>
        <v>0</v>
      </c>
      <c r="CF7" s="419">
        <f>payesh!CG148</f>
        <v>0</v>
      </c>
      <c r="CG7" s="419">
        <f>payesh!CH148</f>
        <v>0</v>
      </c>
      <c r="CH7" s="419">
        <f>payesh!CI148</f>
        <v>0</v>
      </c>
      <c r="CI7" s="419">
        <f>payesh!CJ148</f>
        <v>0</v>
      </c>
      <c r="CJ7" s="419">
        <f>payesh!CK148</f>
        <v>0</v>
      </c>
      <c r="CK7" s="419">
        <f>payesh!CL148</f>
        <v>0</v>
      </c>
      <c r="CL7" s="419">
        <f>payesh!CM148</f>
        <v>0</v>
      </c>
      <c r="CM7" s="419">
        <f>payesh!CN148</f>
        <v>0</v>
      </c>
      <c r="CN7" s="419">
        <f>payesh!CO148</f>
        <v>0</v>
      </c>
      <c r="CO7" s="419">
        <f>payesh!CP148</f>
        <v>0</v>
      </c>
      <c r="CP7" s="419">
        <f>payesh!CQ148</f>
        <v>0</v>
      </c>
      <c r="CQ7" s="419">
        <f>payesh!CR148</f>
        <v>0</v>
      </c>
      <c r="CR7" s="419">
        <f>payesh!CS148</f>
        <v>0</v>
      </c>
      <c r="CS7" s="419">
        <f>payesh!CT148</f>
        <v>0</v>
      </c>
      <c r="CT7" s="419">
        <f>payesh!CU148</f>
        <v>0</v>
      </c>
      <c r="CU7" s="419">
        <f>payesh!CV148</f>
        <v>0</v>
      </c>
      <c r="CV7" s="419">
        <f>payesh!CW148</f>
        <v>0</v>
      </c>
      <c r="CW7" s="419">
        <f>payesh!CX148</f>
        <v>0</v>
      </c>
      <c r="CX7" s="419">
        <f>payesh!CY148</f>
        <v>0</v>
      </c>
      <c r="CY7" s="419">
        <f>payesh!CZ148</f>
        <v>0</v>
      </c>
      <c r="CZ7" s="440">
        <f>COUNTIF(D7:CY7,"پ9")</f>
        <v>0</v>
      </c>
      <c r="DA7" s="420">
        <f>Pardakhti!N7</f>
        <v>0</v>
      </c>
      <c r="DB7" s="421">
        <f>Pardakhti!O7</f>
        <v>0</v>
      </c>
      <c r="DC7" s="421">
        <f>Pardakhti!P7</f>
        <v>0</v>
      </c>
      <c r="DD7" s="438">
        <f>Pardakhti!Q7</f>
        <v>0</v>
      </c>
      <c r="DE7" s="446">
        <f t="shared" ref="DE7:DE11" si="0">SUM(DA7:DD7)</f>
        <v>0</v>
      </c>
      <c r="DF7" s="452">
        <f>COUNTIF(J7:CY7,"پ9")</f>
        <v>0</v>
      </c>
      <c r="DG7" s="422">
        <f>Pardakhti!X7</f>
        <v>0</v>
      </c>
      <c r="DH7" s="423">
        <f>Pardakhti!Y7</f>
        <v>0</v>
      </c>
      <c r="DI7" s="436">
        <f t="shared" ref="DI7:DI11" si="1">SUM(DG7:DH7)</f>
        <v>0</v>
      </c>
    </row>
    <row r="8" spans="2:113" ht="57" x14ac:dyDescent="0.4">
      <c r="B8" s="416">
        <v>3</v>
      </c>
      <c r="C8" s="417" t="s">
        <v>270</v>
      </c>
      <c r="D8" s="418">
        <f>payesh!E149</f>
        <v>0</v>
      </c>
      <c r="E8" s="419">
        <f>payesh!F149</f>
        <v>0</v>
      </c>
      <c r="F8" s="419">
        <f>payesh!G149</f>
        <v>0</v>
      </c>
      <c r="G8" s="419">
        <f>payesh!H149</f>
        <v>0</v>
      </c>
      <c r="H8" s="419">
        <f>payesh!I149</f>
        <v>0</v>
      </c>
      <c r="I8" s="419">
        <f>payesh!J149</f>
        <v>0</v>
      </c>
      <c r="J8" s="419">
        <f>payesh!K149</f>
        <v>0</v>
      </c>
      <c r="K8" s="419">
        <f>payesh!L149</f>
        <v>0</v>
      </c>
      <c r="L8" s="419">
        <f>payesh!M149</f>
        <v>0</v>
      </c>
      <c r="M8" s="419">
        <f>payesh!N149</f>
        <v>0</v>
      </c>
      <c r="N8" s="419">
        <f>payesh!O149</f>
        <v>0</v>
      </c>
      <c r="O8" s="419">
        <f>payesh!P149</f>
        <v>0</v>
      </c>
      <c r="P8" s="419">
        <f>payesh!Q149</f>
        <v>0</v>
      </c>
      <c r="Q8" s="419">
        <f>payesh!R149</f>
        <v>0</v>
      </c>
      <c r="R8" s="419">
        <f>payesh!S149</f>
        <v>0</v>
      </c>
      <c r="S8" s="419">
        <f>payesh!T149</f>
        <v>0</v>
      </c>
      <c r="T8" s="419">
        <f>payesh!U149</f>
        <v>0</v>
      </c>
      <c r="U8" s="419">
        <f>payesh!V149</f>
        <v>0</v>
      </c>
      <c r="V8" s="419">
        <f>payesh!W149</f>
        <v>0</v>
      </c>
      <c r="W8" s="419">
        <f>payesh!X149</f>
        <v>0</v>
      </c>
      <c r="X8" s="419">
        <f>payesh!Y149</f>
        <v>0</v>
      </c>
      <c r="Y8" s="419">
        <f>payesh!Z149</f>
        <v>0</v>
      </c>
      <c r="Z8" s="419">
        <f>payesh!AA149</f>
        <v>0</v>
      </c>
      <c r="AA8" s="419">
        <f>payesh!AB149</f>
        <v>0</v>
      </c>
      <c r="AB8" s="419">
        <f>payesh!AC149</f>
        <v>0</v>
      </c>
      <c r="AC8" s="419">
        <f>payesh!AD149</f>
        <v>0</v>
      </c>
      <c r="AD8" s="419">
        <f>payesh!AE149</f>
        <v>0</v>
      </c>
      <c r="AE8" s="419">
        <f>payesh!AF149</f>
        <v>0</v>
      </c>
      <c r="AF8" s="419">
        <f>payesh!AG149</f>
        <v>0</v>
      </c>
      <c r="AG8" s="419">
        <f>payesh!AH149</f>
        <v>0</v>
      </c>
      <c r="AH8" s="419">
        <f>payesh!AI149</f>
        <v>0</v>
      </c>
      <c r="AI8" s="419">
        <f>payesh!AJ149</f>
        <v>0</v>
      </c>
      <c r="AJ8" s="419">
        <f>payesh!AK149</f>
        <v>0</v>
      </c>
      <c r="AK8" s="419">
        <f>payesh!AL149</f>
        <v>0</v>
      </c>
      <c r="AL8" s="419">
        <f>payesh!AM149</f>
        <v>0</v>
      </c>
      <c r="AM8" s="419">
        <f>payesh!AN149</f>
        <v>0</v>
      </c>
      <c r="AN8" s="419">
        <f>payesh!AO149</f>
        <v>0</v>
      </c>
      <c r="AO8" s="419">
        <f>payesh!AP149</f>
        <v>0</v>
      </c>
      <c r="AP8" s="419">
        <f>payesh!AQ149</f>
        <v>0</v>
      </c>
      <c r="AQ8" s="419">
        <f>payesh!AR149</f>
        <v>0</v>
      </c>
      <c r="AR8" s="419">
        <f>payesh!AS149</f>
        <v>0</v>
      </c>
      <c r="AS8" s="419">
        <f>payesh!AT149</f>
        <v>0</v>
      </c>
      <c r="AT8" s="419">
        <f>payesh!AU149</f>
        <v>0</v>
      </c>
      <c r="AU8" s="419">
        <f>payesh!AV149</f>
        <v>0</v>
      </c>
      <c r="AV8" s="419">
        <f>payesh!AW149</f>
        <v>0</v>
      </c>
      <c r="AW8" s="419">
        <f>payesh!AX149</f>
        <v>0</v>
      </c>
      <c r="AX8" s="419">
        <f>payesh!AY149</f>
        <v>0</v>
      </c>
      <c r="AY8" s="419">
        <f>payesh!AZ149</f>
        <v>0</v>
      </c>
      <c r="AZ8" s="419">
        <f>payesh!BA149</f>
        <v>0</v>
      </c>
      <c r="BA8" s="419">
        <f>payesh!BB149</f>
        <v>0</v>
      </c>
      <c r="BB8" s="419">
        <f>payesh!BC149</f>
        <v>0</v>
      </c>
      <c r="BC8" s="419">
        <f>payesh!BD149</f>
        <v>0</v>
      </c>
      <c r="BD8" s="419">
        <f>payesh!BE149</f>
        <v>0</v>
      </c>
      <c r="BE8" s="419">
        <f>payesh!BF149</f>
        <v>0</v>
      </c>
      <c r="BF8" s="419">
        <f>payesh!BG149</f>
        <v>0</v>
      </c>
      <c r="BG8" s="419">
        <f>payesh!BH149</f>
        <v>0</v>
      </c>
      <c r="BH8" s="419">
        <f>payesh!BI149</f>
        <v>0</v>
      </c>
      <c r="BI8" s="419">
        <f>payesh!BJ149</f>
        <v>0</v>
      </c>
      <c r="BJ8" s="419">
        <f>payesh!BK149</f>
        <v>0</v>
      </c>
      <c r="BK8" s="419">
        <f>payesh!BL149</f>
        <v>0</v>
      </c>
      <c r="BL8" s="419">
        <f>payesh!BM149</f>
        <v>0</v>
      </c>
      <c r="BM8" s="419">
        <f>payesh!BN149</f>
        <v>0</v>
      </c>
      <c r="BN8" s="419">
        <f>payesh!BO149</f>
        <v>0</v>
      </c>
      <c r="BO8" s="419">
        <f>payesh!BP149</f>
        <v>0</v>
      </c>
      <c r="BP8" s="419">
        <f>payesh!BQ149</f>
        <v>0</v>
      </c>
      <c r="BQ8" s="419">
        <f>payesh!BR149</f>
        <v>0</v>
      </c>
      <c r="BR8" s="419">
        <f>payesh!BS149</f>
        <v>0</v>
      </c>
      <c r="BS8" s="419">
        <f>payesh!BT149</f>
        <v>0</v>
      </c>
      <c r="BT8" s="419">
        <f>payesh!BU149</f>
        <v>0</v>
      </c>
      <c r="BU8" s="419">
        <f>payesh!BV149</f>
        <v>0</v>
      </c>
      <c r="BV8" s="419">
        <f>payesh!BW149</f>
        <v>0</v>
      </c>
      <c r="BW8" s="419">
        <f>payesh!BX149</f>
        <v>0</v>
      </c>
      <c r="BX8" s="419">
        <f>payesh!BY149</f>
        <v>0</v>
      </c>
      <c r="BY8" s="419">
        <f>payesh!BZ149</f>
        <v>0</v>
      </c>
      <c r="BZ8" s="419">
        <f>payesh!CA149</f>
        <v>0</v>
      </c>
      <c r="CA8" s="419">
        <f>payesh!CB149</f>
        <v>0</v>
      </c>
      <c r="CB8" s="419">
        <f>payesh!CC149</f>
        <v>0</v>
      </c>
      <c r="CC8" s="419">
        <f>payesh!CD149</f>
        <v>0</v>
      </c>
      <c r="CD8" s="419">
        <f>payesh!CE149</f>
        <v>0</v>
      </c>
      <c r="CE8" s="419">
        <f>payesh!CF149</f>
        <v>0</v>
      </c>
      <c r="CF8" s="419">
        <f>payesh!CG149</f>
        <v>0</v>
      </c>
      <c r="CG8" s="419">
        <f>payesh!CH149</f>
        <v>0</v>
      </c>
      <c r="CH8" s="419">
        <f>payesh!CI149</f>
        <v>0</v>
      </c>
      <c r="CI8" s="419">
        <f>payesh!CJ149</f>
        <v>0</v>
      </c>
      <c r="CJ8" s="419">
        <f>payesh!CK149</f>
        <v>0</v>
      </c>
      <c r="CK8" s="419">
        <f>payesh!CL149</f>
        <v>0</v>
      </c>
      <c r="CL8" s="419">
        <f>payesh!CM149</f>
        <v>0</v>
      </c>
      <c r="CM8" s="419">
        <f>payesh!CN149</f>
        <v>0</v>
      </c>
      <c r="CN8" s="419">
        <f>payesh!CO149</f>
        <v>0</v>
      </c>
      <c r="CO8" s="419">
        <f>payesh!CP149</f>
        <v>0</v>
      </c>
      <c r="CP8" s="419">
        <f>payesh!CQ149</f>
        <v>0</v>
      </c>
      <c r="CQ8" s="419">
        <f>payesh!CR149</f>
        <v>0</v>
      </c>
      <c r="CR8" s="419">
        <f>payesh!CS149</f>
        <v>0</v>
      </c>
      <c r="CS8" s="419">
        <f>payesh!CT149</f>
        <v>0</v>
      </c>
      <c r="CT8" s="419">
        <f>payesh!CU149</f>
        <v>0</v>
      </c>
      <c r="CU8" s="419">
        <f>payesh!CV149</f>
        <v>0</v>
      </c>
      <c r="CV8" s="419">
        <f>payesh!CW149</f>
        <v>0</v>
      </c>
      <c r="CW8" s="419">
        <f>payesh!CX149</f>
        <v>0</v>
      </c>
      <c r="CX8" s="419">
        <f>payesh!CY149</f>
        <v>0</v>
      </c>
      <c r="CY8" s="419">
        <f>payesh!CZ149</f>
        <v>0</v>
      </c>
      <c r="CZ8" s="440">
        <f>COUNTIF(D8:CY8,"ت1")</f>
        <v>0</v>
      </c>
      <c r="DA8" s="420">
        <f>Pardakhti!N8</f>
        <v>0</v>
      </c>
      <c r="DB8" s="421">
        <f>Pardakhti!O8</f>
        <v>0</v>
      </c>
      <c r="DC8" s="421">
        <f>Pardakhti!P8</f>
        <v>0</v>
      </c>
      <c r="DD8" s="438">
        <f>Pardakhti!Q8</f>
        <v>0</v>
      </c>
      <c r="DE8" s="446">
        <f t="shared" si="0"/>
        <v>0</v>
      </c>
      <c r="DF8" s="452">
        <f>COUNTIF(J8:CY8,"ت1")</f>
        <v>0</v>
      </c>
      <c r="DG8" s="422">
        <f>Pardakhti!X8</f>
        <v>0</v>
      </c>
      <c r="DH8" s="423">
        <f>Pardakhti!Y8</f>
        <v>0</v>
      </c>
      <c r="DI8" s="436">
        <f t="shared" si="1"/>
        <v>0</v>
      </c>
    </row>
    <row r="9" spans="2:113" ht="42.75" x14ac:dyDescent="0.4">
      <c r="B9" s="416">
        <v>4</v>
      </c>
      <c r="C9" s="417" t="s">
        <v>272</v>
      </c>
      <c r="D9" s="418">
        <f>payesh!E150</f>
        <v>0</v>
      </c>
      <c r="E9" s="419">
        <f>payesh!F150</f>
        <v>0</v>
      </c>
      <c r="F9" s="419">
        <f>payesh!G150</f>
        <v>0</v>
      </c>
      <c r="G9" s="419">
        <f>payesh!H150</f>
        <v>0</v>
      </c>
      <c r="H9" s="419">
        <f>payesh!I150</f>
        <v>0</v>
      </c>
      <c r="I9" s="419">
        <f>payesh!J150</f>
        <v>0</v>
      </c>
      <c r="J9" s="419">
        <f>payesh!K150</f>
        <v>0</v>
      </c>
      <c r="K9" s="419">
        <f>payesh!L150</f>
        <v>0</v>
      </c>
      <c r="L9" s="419">
        <f>payesh!M150</f>
        <v>0</v>
      </c>
      <c r="M9" s="419">
        <f>payesh!N150</f>
        <v>0</v>
      </c>
      <c r="N9" s="419">
        <f>payesh!O150</f>
        <v>0</v>
      </c>
      <c r="O9" s="419">
        <f>payesh!P150</f>
        <v>0</v>
      </c>
      <c r="P9" s="419">
        <f>payesh!Q150</f>
        <v>0</v>
      </c>
      <c r="Q9" s="419">
        <f>payesh!R150</f>
        <v>0</v>
      </c>
      <c r="R9" s="419">
        <f>payesh!S150</f>
        <v>0</v>
      </c>
      <c r="S9" s="419">
        <f>payesh!T150</f>
        <v>0</v>
      </c>
      <c r="T9" s="419">
        <f>payesh!U150</f>
        <v>0</v>
      </c>
      <c r="U9" s="419">
        <f>payesh!V150</f>
        <v>0</v>
      </c>
      <c r="V9" s="419">
        <f>payesh!W150</f>
        <v>0</v>
      </c>
      <c r="W9" s="419">
        <f>payesh!X150</f>
        <v>0</v>
      </c>
      <c r="X9" s="419">
        <f>payesh!Y150</f>
        <v>0</v>
      </c>
      <c r="Y9" s="419">
        <f>payesh!Z150</f>
        <v>0</v>
      </c>
      <c r="Z9" s="419">
        <f>payesh!AA150</f>
        <v>0</v>
      </c>
      <c r="AA9" s="419">
        <f>payesh!AB150</f>
        <v>0</v>
      </c>
      <c r="AB9" s="419">
        <f>payesh!AC150</f>
        <v>0</v>
      </c>
      <c r="AC9" s="419">
        <f>payesh!AD150</f>
        <v>0</v>
      </c>
      <c r="AD9" s="419">
        <f>payesh!AE150</f>
        <v>0</v>
      </c>
      <c r="AE9" s="419">
        <f>payesh!AF150</f>
        <v>0</v>
      </c>
      <c r="AF9" s="419">
        <f>payesh!AG150</f>
        <v>0</v>
      </c>
      <c r="AG9" s="419">
        <f>payesh!AH150</f>
        <v>0</v>
      </c>
      <c r="AH9" s="419">
        <f>payesh!AI150</f>
        <v>0</v>
      </c>
      <c r="AI9" s="419">
        <f>payesh!AJ150</f>
        <v>0</v>
      </c>
      <c r="AJ9" s="419">
        <f>payesh!AK150</f>
        <v>0</v>
      </c>
      <c r="AK9" s="419">
        <f>payesh!AL150</f>
        <v>0</v>
      </c>
      <c r="AL9" s="419">
        <f>payesh!AM150</f>
        <v>0</v>
      </c>
      <c r="AM9" s="419">
        <f>payesh!AN150</f>
        <v>0</v>
      </c>
      <c r="AN9" s="419">
        <f>payesh!AO150</f>
        <v>0</v>
      </c>
      <c r="AO9" s="419">
        <f>payesh!AP150</f>
        <v>0</v>
      </c>
      <c r="AP9" s="419">
        <f>payesh!AQ150</f>
        <v>0</v>
      </c>
      <c r="AQ9" s="419">
        <f>payesh!AR150</f>
        <v>0</v>
      </c>
      <c r="AR9" s="419">
        <f>payesh!AS150</f>
        <v>0</v>
      </c>
      <c r="AS9" s="419">
        <f>payesh!AT150</f>
        <v>0</v>
      </c>
      <c r="AT9" s="419">
        <f>payesh!AU150</f>
        <v>0</v>
      </c>
      <c r="AU9" s="419">
        <f>payesh!AV150</f>
        <v>0</v>
      </c>
      <c r="AV9" s="419">
        <f>payesh!AW150</f>
        <v>0</v>
      </c>
      <c r="AW9" s="419">
        <f>payesh!AX150</f>
        <v>0</v>
      </c>
      <c r="AX9" s="419">
        <f>payesh!AY150</f>
        <v>0</v>
      </c>
      <c r="AY9" s="419">
        <f>payesh!AZ150</f>
        <v>0</v>
      </c>
      <c r="AZ9" s="419">
        <f>payesh!BA150</f>
        <v>0</v>
      </c>
      <c r="BA9" s="419">
        <f>payesh!BB150</f>
        <v>0</v>
      </c>
      <c r="BB9" s="419">
        <f>payesh!BC150</f>
        <v>0</v>
      </c>
      <c r="BC9" s="419">
        <f>payesh!BD150</f>
        <v>0</v>
      </c>
      <c r="BD9" s="419">
        <f>payesh!BE150</f>
        <v>0</v>
      </c>
      <c r="BE9" s="419">
        <f>payesh!BF150</f>
        <v>0</v>
      </c>
      <c r="BF9" s="419">
        <f>payesh!BG150</f>
        <v>0</v>
      </c>
      <c r="BG9" s="419">
        <f>payesh!BH150</f>
        <v>0</v>
      </c>
      <c r="BH9" s="419">
        <f>payesh!BI150</f>
        <v>0</v>
      </c>
      <c r="BI9" s="419">
        <f>payesh!BJ150</f>
        <v>0</v>
      </c>
      <c r="BJ9" s="419">
        <f>payesh!BK150</f>
        <v>0</v>
      </c>
      <c r="BK9" s="419">
        <f>payesh!BL150</f>
        <v>0</v>
      </c>
      <c r="BL9" s="419">
        <f>payesh!BM150</f>
        <v>0</v>
      </c>
      <c r="BM9" s="419">
        <f>payesh!BN150</f>
        <v>0</v>
      </c>
      <c r="BN9" s="419">
        <f>payesh!BO150</f>
        <v>0</v>
      </c>
      <c r="BO9" s="419">
        <f>payesh!BP150</f>
        <v>0</v>
      </c>
      <c r="BP9" s="419">
        <f>payesh!BQ150</f>
        <v>0</v>
      </c>
      <c r="BQ9" s="419">
        <f>payesh!BR150</f>
        <v>0</v>
      </c>
      <c r="BR9" s="419">
        <f>payesh!BS150</f>
        <v>0</v>
      </c>
      <c r="BS9" s="419">
        <f>payesh!BT150</f>
        <v>0</v>
      </c>
      <c r="BT9" s="419">
        <f>payesh!BU150</f>
        <v>0</v>
      </c>
      <c r="BU9" s="419">
        <f>payesh!BV150</f>
        <v>0</v>
      </c>
      <c r="BV9" s="419">
        <f>payesh!BW150</f>
        <v>0</v>
      </c>
      <c r="BW9" s="419">
        <f>payesh!BX150</f>
        <v>0</v>
      </c>
      <c r="BX9" s="419">
        <f>payesh!BY150</f>
        <v>0</v>
      </c>
      <c r="BY9" s="419">
        <f>payesh!BZ150</f>
        <v>0</v>
      </c>
      <c r="BZ9" s="419">
        <f>payesh!CA150</f>
        <v>0</v>
      </c>
      <c r="CA9" s="419">
        <f>payesh!CB150</f>
        <v>0</v>
      </c>
      <c r="CB9" s="419">
        <f>payesh!CC150</f>
        <v>0</v>
      </c>
      <c r="CC9" s="419">
        <f>payesh!CD150</f>
        <v>0</v>
      </c>
      <c r="CD9" s="419">
        <f>payesh!CE150</f>
        <v>0</v>
      </c>
      <c r="CE9" s="419">
        <f>payesh!CF150</f>
        <v>0</v>
      </c>
      <c r="CF9" s="419">
        <f>payesh!CG150</f>
        <v>0</v>
      </c>
      <c r="CG9" s="419">
        <f>payesh!CH150</f>
        <v>0</v>
      </c>
      <c r="CH9" s="419">
        <f>payesh!CI150</f>
        <v>0</v>
      </c>
      <c r="CI9" s="419">
        <f>payesh!CJ150</f>
        <v>0</v>
      </c>
      <c r="CJ9" s="419">
        <f>payesh!CK150</f>
        <v>0</v>
      </c>
      <c r="CK9" s="419">
        <f>payesh!CL150</f>
        <v>0</v>
      </c>
      <c r="CL9" s="419">
        <f>payesh!CM150</f>
        <v>0</v>
      </c>
      <c r="CM9" s="419">
        <f>payesh!CN150</f>
        <v>0</v>
      </c>
      <c r="CN9" s="419">
        <f>payesh!CO150</f>
        <v>0</v>
      </c>
      <c r="CO9" s="419">
        <f>payesh!CP150</f>
        <v>0</v>
      </c>
      <c r="CP9" s="419">
        <f>payesh!CQ150</f>
        <v>0</v>
      </c>
      <c r="CQ9" s="419">
        <f>payesh!CR150</f>
        <v>0</v>
      </c>
      <c r="CR9" s="419">
        <f>payesh!CS150</f>
        <v>0</v>
      </c>
      <c r="CS9" s="419">
        <f>payesh!CT150</f>
        <v>0</v>
      </c>
      <c r="CT9" s="419">
        <f>payesh!CU150</f>
        <v>0</v>
      </c>
      <c r="CU9" s="419">
        <f>payesh!CV150</f>
        <v>0</v>
      </c>
      <c r="CV9" s="419">
        <f>payesh!CW150</f>
        <v>0</v>
      </c>
      <c r="CW9" s="419">
        <f>payesh!CX150</f>
        <v>0</v>
      </c>
      <c r="CX9" s="419">
        <f>payesh!CY150</f>
        <v>0</v>
      </c>
      <c r="CY9" s="419">
        <f>payesh!CZ150</f>
        <v>0</v>
      </c>
      <c r="CZ9" s="440">
        <f>COUNTIF(D9:CY9,"ت7")</f>
        <v>0</v>
      </c>
      <c r="DA9" s="420">
        <f>Pardakhti!N9</f>
        <v>0</v>
      </c>
      <c r="DB9" s="421">
        <f>Pardakhti!O9</f>
        <v>0</v>
      </c>
      <c r="DC9" s="421">
        <f>Pardakhti!P9</f>
        <v>0</v>
      </c>
      <c r="DD9" s="438">
        <f>Pardakhti!Q9</f>
        <v>0</v>
      </c>
      <c r="DE9" s="446">
        <f t="shared" si="0"/>
        <v>0</v>
      </c>
      <c r="DF9" s="452">
        <f>COUNTIF(J9:CY9,"ت7")</f>
        <v>0</v>
      </c>
      <c r="DG9" s="422">
        <f>Pardakhti!X9</f>
        <v>0</v>
      </c>
      <c r="DH9" s="423">
        <f>Pardakhti!Y9</f>
        <v>0</v>
      </c>
      <c r="DI9" s="436">
        <f t="shared" si="1"/>
        <v>0</v>
      </c>
    </row>
    <row r="10" spans="2:113" ht="28.5" x14ac:dyDescent="0.4">
      <c r="B10" s="416">
        <v>5</v>
      </c>
      <c r="C10" s="417" t="s">
        <v>274</v>
      </c>
      <c r="D10" s="418">
        <f>payesh!E151</f>
        <v>0</v>
      </c>
      <c r="E10" s="419">
        <f>payesh!F151</f>
        <v>0</v>
      </c>
      <c r="F10" s="419">
        <f>payesh!G151</f>
        <v>0</v>
      </c>
      <c r="G10" s="419">
        <f>payesh!H151</f>
        <v>0</v>
      </c>
      <c r="H10" s="419">
        <f>payesh!I151</f>
        <v>0</v>
      </c>
      <c r="I10" s="419">
        <f>payesh!J151</f>
        <v>0</v>
      </c>
      <c r="J10" s="419">
        <f>payesh!K151</f>
        <v>0</v>
      </c>
      <c r="K10" s="419">
        <f>payesh!L151</f>
        <v>0</v>
      </c>
      <c r="L10" s="419">
        <f>payesh!M151</f>
        <v>0</v>
      </c>
      <c r="M10" s="419">
        <f>payesh!N151</f>
        <v>0</v>
      </c>
      <c r="N10" s="419">
        <f>payesh!O151</f>
        <v>0</v>
      </c>
      <c r="O10" s="419">
        <f>payesh!P151</f>
        <v>0</v>
      </c>
      <c r="P10" s="419">
        <f>payesh!Q151</f>
        <v>0</v>
      </c>
      <c r="Q10" s="419">
        <f>payesh!R151</f>
        <v>0</v>
      </c>
      <c r="R10" s="419">
        <f>payesh!S151</f>
        <v>0</v>
      </c>
      <c r="S10" s="419">
        <f>payesh!T151</f>
        <v>0</v>
      </c>
      <c r="T10" s="419">
        <f>payesh!U151</f>
        <v>0</v>
      </c>
      <c r="U10" s="419">
        <f>payesh!V151</f>
        <v>0</v>
      </c>
      <c r="V10" s="419">
        <f>payesh!W151</f>
        <v>0</v>
      </c>
      <c r="W10" s="419">
        <f>payesh!X151</f>
        <v>0</v>
      </c>
      <c r="X10" s="419">
        <f>payesh!Y151</f>
        <v>0</v>
      </c>
      <c r="Y10" s="419">
        <f>payesh!Z151</f>
        <v>0</v>
      </c>
      <c r="Z10" s="419">
        <f>payesh!AA151</f>
        <v>0</v>
      </c>
      <c r="AA10" s="419">
        <f>payesh!AB151</f>
        <v>0</v>
      </c>
      <c r="AB10" s="419">
        <f>payesh!AC151</f>
        <v>0</v>
      </c>
      <c r="AC10" s="419">
        <f>payesh!AD151</f>
        <v>0</v>
      </c>
      <c r="AD10" s="419">
        <f>payesh!AE151</f>
        <v>0</v>
      </c>
      <c r="AE10" s="419">
        <f>payesh!AF151</f>
        <v>0</v>
      </c>
      <c r="AF10" s="419">
        <f>payesh!AG151</f>
        <v>0</v>
      </c>
      <c r="AG10" s="419">
        <f>payesh!AH151</f>
        <v>0</v>
      </c>
      <c r="AH10" s="419">
        <f>payesh!AI151</f>
        <v>0</v>
      </c>
      <c r="AI10" s="419">
        <f>payesh!AJ151</f>
        <v>0</v>
      </c>
      <c r="AJ10" s="419">
        <f>payesh!AK151</f>
        <v>0</v>
      </c>
      <c r="AK10" s="419">
        <f>payesh!AL151</f>
        <v>0</v>
      </c>
      <c r="AL10" s="419">
        <f>payesh!AM151</f>
        <v>0</v>
      </c>
      <c r="AM10" s="419">
        <f>payesh!AN151</f>
        <v>0</v>
      </c>
      <c r="AN10" s="419">
        <f>payesh!AO151</f>
        <v>0</v>
      </c>
      <c r="AO10" s="419">
        <f>payesh!AP151</f>
        <v>0</v>
      </c>
      <c r="AP10" s="419">
        <f>payesh!AQ151</f>
        <v>0</v>
      </c>
      <c r="AQ10" s="419">
        <f>payesh!AR151</f>
        <v>0</v>
      </c>
      <c r="AR10" s="419">
        <f>payesh!AS151</f>
        <v>0</v>
      </c>
      <c r="AS10" s="419">
        <f>payesh!AT151</f>
        <v>0</v>
      </c>
      <c r="AT10" s="419">
        <f>payesh!AU151</f>
        <v>0</v>
      </c>
      <c r="AU10" s="419">
        <f>payesh!AV151</f>
        <v>0</v>
      </c>
      <c r="AV10" s="419">
        <f>payesh!AW151</f>
        <v>0</v>
      </c>
      <c r="AW10" s="419">
        <f>payesh!AX151</f>
        <v>0</v>
      </c>
      <c r="AX10" s="419">
        <f>payesh!AY151</f>
        <v>0</v>
      </c>
      <c r="AY10" s="419">
        <f>payesh!AZ151</f>
        <v>0</v>
      </c>
      <c r="AZ10" s="419">
        <f>payesh!BA151</f>
        <v>0</v>
      </c>
      <c r="BA10" s="419">
        <f>payesh!BB151</f>
        <v>0</v>
      </c>
      <c r="BB10" s="419">
        <f>payesh!BC151</f>
        <v>0</v>
      </c>
      <c r="BC10" s="419">
        <f>payesh!BD151</f>
        <v>0</v>
      </c>
      <c r="BD10" s="419">
        <f>payesh!BE151</f>
        <v>0</v>
      </c>
      <c r="BE10" s="419">
        <f>payesh!BF151</f>
        <v>0</v>
      </c>
      <c r="BF10" s="419">
        <f>payesh!BG151</f>
        <v>0</v>
      </c>
      <c r="BG10" s="419">
        <f>payesh!BH151</f>
        <v>0</v>
      </c>
      <c r="BH10" s="419">
        <f>payesh!BI151</f>
        <v>0</v>
      </c>
      <c r="BI10" s="419">
        <f>payesh!BJ151</f>
        <v>0</v>
      </c>
      <c r="BJ10" s="419">
        <f>payesh!BK151</f>
        <v>0</v>
      </c>
      <c r="BK10" s="419">
        <f>payesh!BL151</f>
        <v>0</v>
      </c>
      <c r="BL10" s="419">
        <f>payesh!BM151</f>
        <v>0</v>
      </c>
      <c r="BM10" s="419">
        <f>payesh!BN151</f>
        <v>0</v>
      </c>
      <c r="BN10" s="419">
        <f>payesh!BO151</f>
        <v>0</v>
      </c>
      <c r="BO10" s="419">
        <f>payesh!BP151</f>
        <v>0</v>
      </c>
      <c r="BP10" s="419">
        <f>payesh!BQ151</f>
        <v>0</v>
      </c>
      <c r="BQ10" s="419">
        <f>payesh!BR151</f>
        <v>0</v>
      </c>
      <c r="BR10" s="419">
        <f>payesh!BS151</f>
        <v>0</v>
      </c>
      <c r="BS10" s="419">
        <f>payesh!BT151</f>
        <v>0</v>
      </c>
      <c r="BT10" s="419">
        <f>payesh!BU151</f>
        <v>0</v>
      </c>
      <c r="BU10" s="419">
        <f>payesh!BV151</f>
        <v>0</v>
      </c>
      <c r="BV10" s="419">
        <f>payesh!BW151</f>
        <v>0</v>
      </c>
      <c r="BW10" s="419">
        <f>payesh!BX151</f>
        <v>0</v>
      </c>
      <c r="BX10" s="419">
        <f>payesh!BY151</f>
        <v>0</v>
      </c>
      <c r="BY10" s="419">
        <f>payesh!BZ151</f>
        <v>0</v>
      </c>
      <c r="BZ10" s="419">
        <f>payesh!CA151</f>
        <v>0</v>
      </c>
      <c r="CA10" s="419">
        <f>payesh!CB151</f>
        <v>0</v>
      </c>
      <c r="CB10" s="419">
        <f>payesh!CC151</f>
        <v>0</v>
      </c>
      <c r="CC10" s="419">
        <f>payesh!CD151</f>
        <v>0</v>
      </c>
      <c r="CD10" s="419">
        <f>payesh!CE151</f>
        <v>0</v>
      </c>
      <c r="CE10" s="419">
        <f>payesh!CF151</f>
        <v>0</v>
      </c>
      <c r="CF10" s="419">
        <f>payesh!CG151</f>
        <v>0</v>
      </c>
      <c r="CG10" s="419">
        <f>payesh!CH151</f>
        <v>0</v>
      </c>
      <c r="CH10" s="419">
        <f>payesh!CI151</f>
        <v>0</v>
      </c>
      <c r="CI10" s="419">
        <f>payesh!CJ151</f>
        <v>0</v>
      </c>
      <c r="CJ10" s="419">
        <f>payesh!CK151</f>
        <v>0</v>
      </c>
      <c r="CK10" s="419">
        <f>payesh!CL151</f>
        <v>0</v>
      </c>
      <c r="CL10" s="419">
        <f>payesh!CM151</f>
        <v>0</v>
      </c>
      <c r="CM10" s="419">
        <f>payesh!CN151</f>
        <v>0</v>
      </c>
      <c r="CN10" s="419">
        <f>payesh!CO151</f>
        <v>0</v>
      </c>
      <c r="CO10" s="419">
        <f>payesh!CP151</f>
        <v>0</v>
      </c>
      <c r="CP10" s="419">
        <f>payesh!CQ151</f>
        <v>0</v>
      </c>
      <c r="CQ10" s="419">
        <f>payesh!CR151</f>
        <v>0</v>
      </c>
      <c r="CR10" s="419">
        <f>payesh!CS151</f>
        <v>0</v>
      </c>
      <c r="CS10" s="419">
        <f>payesh!CT151</f>
        <v>0</v>
      </c>
      <c r="CT10" s="419">
        <f>payesh!CU151</f>
        <v>0</v>
      </c>
      <c r="CU10" s="419">
        <f>payesh!CV151</f>
        <v>0</v>
      </c>
      <c r="CV10" s="419">
        <f>payesh!CW151</f>
        <v>0</v>
      </c>
      <c r="CW10" s="419">
        <f>payesh!CX151</f>
        <v>0</v>
      </c>
      <c r="CX10" s="419">
        <f>payesh!CY151</f>
        <v>0</v>
      </c>
      <c r="CY10" s="419">
        <f>payesh!CZ151</f>
        <v>0</v>
      </c>
      <c r="CZ10" s="440">
        <f>COUNTIF(D10:CY10,"ت9")</f>
        <v>0</v>
      </c>
      <c r="DA10" s="420">
        <f>Pardakhti!N10</f>
        <v>0</v>
      </c>
      <c r="DB10" s="421">
        <f>Pardakhti!O10</f>
        <v>0</v>
      </c>
      <c r="DC10" s="421">
        <f>Pardakhti!P10</f>
        <v>0</v>
      </c>
      <c r="DD10" s="438">
        <f>Pardakhti!Q10</f>
        <v>0</v>
      </c>
      <c r="DE10" s="446">
        <f t="shared" si="0"/>
        <v>0</v>
      </c>
      <c r="DF10" s="452">
        <f>COUNTIF(J10:CY10,"ت9")</f>
        <v>0</v>
      </c>
      <c r="DG10" s="422">
        <f>Pardakhti!X10</f>
        <v>0</v>
      </c>
      <c r="DH10" s="423">
        <f>Pardakhti!Y10</f>
        <v>0</v>
      </c>
      <c r="DI10" s="436">
        <f t="shared" si="1"/>
        <v>0</v>
      </c>
    </row>
    <row r="11" spans="2:113" ht="43.5" thickBot="1" x14ac:dyDescent="0.45">
      <c r="B11" s="424">
        <v>6</v>
      </c>
      <c r="C11" s="425" t="s">
        <v>429</v>
      </c>
      <c r="D11" s="426">
        <f>payesh!E152</f>
        <v>0</v>
      </c>
      <c r="E11" s="427">
        <f>payesh!F152</f>
        <v>0</v>
      </c>
      <c r="F11" s="427">
        <f>payesh!G152</f>
        <v>0</v>
      </c>
      <c r="G11" s="427">
        <f>payesh!H152</f>
        <v>0</v>
      </c>
      <c r="H11" s="427">
        <f>payesh!I152</f>
        <v>0</v>
      </c>
      <c r="I11" s="427">
        <f>payesh!J152</f>
        <v>0</v>
      </c>
      <c r="J11" s="427">
        <f>payesh!K152</f>
        <v>0</v>
      </c>
      <c r="K11" s="427">
        <f>payesh!L152</f>
        <v>0</v>
      </c>
      <c r="L11" s="427">
        <f>payesh!M152</f>
        <v>0</v>
      </c>
      <c r="M11" s="427">
        <f>payesh!N152</f>
        <v>0</v>
      </c>
      <c r="N11" s="427">
        <f>payesh!O152</f>
        <v>0</v>
      </c>
      <c r="O11" s="427">
        <f>payesh!P152</f>
        <v>0</v>
      </c>
      <c r="P11" s="427">
        <f>payesh!Q152</f>
        <v>0</v>
      </c>
      <c r="Q11" s="427">
        <f>payesh!R152</f>
        <v>0</v>
      </c>
      <c r="R11" s="427">
        <f>payesh!S152</f>
        <v>0</v>
      </c>
      <c r="S11" s="427">
        <f>payesh!T152</f>
        <v>0</v>
      </c>
      <c r="T11" s="427">
        <f>payesh!U152</f>
        <v>0</v>
      </c>
      <c r="U11" s="427">
        <f>payesh!V152</f>
        <v>0</v>
      </c>
      <c r="V11" s="427">
        <f>payesh!W152</f>
        <v>0</v>
      </c>
      <c r="W11" s="427">
        <f>payesh!X152</f>
        <v>0</v>
      </c>
      <c r="X11" s="427">
        <f>payesh!Y152</f>
        <v>0</v>
      </c>
      <c r="Y11" s="427">
        <f>payesh!Z152</f>
        <v>0</v>
      </c>
      <c r="Z11" s="427">
        <f>payesh!AA152</f>
        <v>0</v>
      </c>
      <c r="AA11" s="427">
        <f>payesh!AB152</f>
        <v>0</v>
      </c>
      <c r="AB11" s="427">
        <f>payesh!AC152</f>
        <v>0</v>
      </c>
      <c r="AC11" s="427">
        <f>payesh!AD152</f>
        <v>0</v>
      </c>
      <c r="AD11" s="427">
        <f>payesh!AE152</f>
        <v>0</v>
      </c>
      <c r="AE11" s="427">
        <f>payesh!AF152</f>
        <v>0</v>
      </c>
      <c r="AF11" s="427">
        <f>payesh!AG152</f>
        <v>0</v>
      </c>
      <c r="AG11" s="427">
        <f>payesh!AH152</f>
        <v>0</v>
      </c>
      <c r="AH11" s="427">
        <f>payesh!AI152</f>
        <v>0</v>
      </c>
      <c r="AI11" s="427">
        <f>payesh!AJ152</f>
        <v>0</v>
      </c>
      <c r="AJ11" s="427">
        <f>payesh!AK152</f>
        <v>0</v>
      </c>
      <c r="AK11" s="427">
        <f>payesh!AL152</f>
        <v>0</v>
      </c>
      <c r="AL11" s="427">
        <f>payesh!AM152</f>
        <v>0</v>
      </c>
      <c r="AM11" s="427">
        <f>payesh!AN152</f>
        <v>0</v>
      </c>
      <c r="AN11" s="427">
        <f>payesh!AO152</f>
        <v>0</v>
      </c>
      <c r="AO11" s="427">
        <f>payesh!AP152</f>
        <v>0</v>
      </c>
      <c r="AP11" s="427">
        <f>payesh!AQ152</f>
        <v>0</v>
      </c>
      <c r="AQ11" s="427">
        <f>payesh!AR152</f>
        <v>0</v>
      </c>
      <c r="AR11" s="427">
        <f>payesh!AS152</f>
        <v>0</v>
      </c>
      <c r="AS11" s="427">
        <f>payesh!AT152</f>
        <v>0</v>
      </c>
      <c r="AT11" s="427">
        <f>payesh!AU152</f>
        <v>0</v>
      </c>
      <c r="AU11" s="427">
        <f>payesh!AV152</f>
        <v>0</v>
      </c>
      <c r="AV11" s="427">
        <f>payesh!AW152</f>
        <v>0</v>
      </c>
      <c r="AW11" s="427">
        <f>payesh!AX152</f>
        <v>0</v>
      </c>
      <c r="AX11" s="427">
        <f>payesh!AY152</f>
        <v>0</v>
      </c>
      <c r="AY11" s="427">
        <f>payesh!AZ152</f>
        <v>0</v>
      </c>
      <c r="AZ11" s="427">
        <f>payesh!BA152</f>
        <v>0</v>
      </c>
      <c r="BA11" s="427">
        <f>payesh!BB152</f>
        <v>0</v>
      </c>
      <c r="BB11" s="427">
        <f>payesh!BC152</f>
        <v>0</v>
      </c>
      <c r="BC11" s="427">
        <f>payesh!BD152</f>
        <v>0</v>
      </c>
      <c r="BD11" s="427">
        <f>payesh!BE152</f>
        <v>0</v>
      </c>
      <c r="BE11" s="427">
        <f>payesh!BF152</f>
        <v>0</v>
      </c>
      <c r="BF11" s="427">
        <f>payesh!BG152</f>
        <v>0</v>
      </c>
      <c r="BG11" s="427">
        <f>payesh!BH152</f>
        <v>0</v>
      </c>
      <c r="BH11" s="427">
        <f>payesh!BI152</f>
        <v>0</v>
      </c>
      <c r="BI11" s="427">
        <f>payesh!BJ152</f>
        <v>0</v>
      </c>
      <c r="BJ11" s="427">
        <f>payesh!BK152</f>
        <v>0</v>
      </c>
      <c r="BK11" s="427">
        <f>payesh!BL152</f>
        <v>0</v>
      </c>
      <c r="BL11" s="427">
        <f>payesh!BM152</f>
        <v>0</v>
      </c>
      <c r="BM11" s="427">
        <f>payesh!BN152</f>
        <v>0</v>
      </c>
      <c r="BN11" s="427">
        <f>payesh!BO152</f>
        <v>0</v>
      </c>
      <c r="BO11" s="427">
        <f>payesh!BP152</f>
        <v>0</v>
      </c>
      <c r="BP11" s="427">
        <f>payesh!BQ152</f>
        <v>0</v>
      </c>
      <c r="BQ11" s="427">
        <f>payesh!BR152</f>
        <v>0</v>
      </c>
      <c r="BR11" s="427">
        <f>payesh!BS152</f>
        <v>0</v>
      </c>
      <c r="BS11" s="427">
        <f>payesh!BT152</f>
        <v>0</v>
      </c>
      <c r="BT11" s="427">
        <f>payesh!BU152</f>
        <v>0</v>
      </c>
      <c r="BU11" s="427">
        <f>payesh!BV152</f>
        <v>0</v>
      </c>
      <c r="BV11" s="427">
        <f>payesh!BW152</f>
        <v>0</v>
      </c>
      <c r="BW11" s="427">
        <f>payesh!BX152</f>
        <v>0</v>
      </c>
      <c r="BX11" s="427">
        <f>payesh!BY152</f>
        <v>0</v>
      </c>
      <c r="BY11" s="427">
        <f>payesh!BZ152</f>
        <v>0</v>
      </c>
      <c r="BZ11" s="427">
        <f>payesh!CA152</f>
        <v>0</v>
      </c>
      <c r="CA11" s="427">
        <f>payesh!CB152</f>
        <v>0</v>
      </c>
      <c r="CB11" s="427">
        <f>payesh!CC152</f>
        <v>0</v>
      </c>
      <c r="CC11" s="427">
        <f>payesh!CD152</f>
        <v>0</v>
      </c>
      <c r="CD11" s="427">
        <f>payesh!CE152</f>
        <v>0</v>
      </c>
      <c r="CE11" s="427">
        <f>payesh!CF152</f>
        <v>0</v>
      </c>
      <c r="CF11" s="427">
        <f>payesh!CG152</f>
        <v>0</v>
      </c>
      <c r="CG11" s="427">
        <f>payesh!CH152</f>
        <v>0</v>
      </c>
      <c r="CH11" s="427">
        <f>payesh!CI152</f>
        <v>0</v>
      </c>
      <c r="CI11" s="427">
        <f>payesh!CJ152</f>
        <v>0</v>
      </c>
      <c r="CJ11" s="427">
        <f>payesh!CK152</f>
        <v>0</v>
      </c>
      <c r="CK11" s="427">
        <f>payesh!CL152</f>
        <v>0</v>
      </c>
      <c r="CL11" s="427">
        <f>payesh!CM152</f>
        <v>0</v>
      </c>
      <c r="CM11" s="427">
        <f>payesh!CN152</f>
        <v>0</v>
      </c>
      <c r="CN11" s="427">
        <f>payesh!CO152</f>
        <v>0</v>
      </c>
      <c r="CO11" s="427">
        <f>payesh!CP152</f>
        <v>0</v>
      </c>
      <c r="CP11" s="427">
        <f>payesh!CQ152</f>
        <v>0</v>
      </c>
      <c r="CQ11" s="427">
        <f>payesh!CR152</f>
        <v>0</v>
      </c>
      <c r="CR11" s="427">
        <f>payesh!CS152</f>
        <v>0</v>
      </c>
      <c r="CS11" s="427">
        <f>payesh!CT152</f>
        <v>0</v>
      </c>
      <c r="CT11" s="427">
        <f>payesh!CU152</f>
        <v>0</v>
      </c>
      <c r="CU11" s="427">
        <f>payesh!CV152</f>
        <v>0</v>
      </c>
      <c r="CV11" s="427">
        <f>payesh!CW152</f>
        <v>0</v>
      </c>
      <c r="CW11" s="427">
        <f>payesh!CX152</f>
        <v>0</v>
      </c>
      <c r="CX11" s="427">
        <f>payesh!CY152</f>
        <v>0</v>
      </c>
      <c r="CY11" s="427">
        <f>payesh!CZ152</f>
        <v>0</v>
      </c>
      <c r="CZ11" s="444">
        <f>COUNTIF(D11:CY11,"ت11")</f>
        <v>0</v>
      </c>
      <c r="DA11" s="428">
        <f>Pardakhti!N11</f>
        <v>0</v>
      </c>
      <c r="DB11" s="429">
        <f>Pardakhti!O11</f>
        <v>0</v>
      </c>
      <c r="DC11" s="429">
        <f>Pardakhti!P11</f>
        <v>0</v>
      </c>
      <c r="DD11" s="450">
        <f>Pardakhti!Q11</f>
        <v>0</v>
      </c>
      <c r="DE11" s="447">
        <f t="shared" si="0"/>
        <v>0</v>
      </c>
      <c r="DF11" s="453">
        <f>COUNTIF(J11:CY11,"ت11")</f>
        <v>0</v>
      </c>
      <c r="DG11" s="430">
        <f>Pardakhti!X11</f>
        <v>0</v>
      </c>
      <c r="DH11" s="431">
        <f>Pardakhti!Y11</f>
        <v>0</v>
      </c>
      <c r="DI11" s="454">
        <f t="shared" si="1"/>
        <v>0</v>
      </c>
    </row>
    <row r="12" spans="2:113" ht="19.5" thickBot="1" x14ac:dyDescent="0.45">
      <c r="B12" s="618" t="s">
        <v>106</v>
      </c>
      <c r="C12" s="62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1"/>
      <c r="CF12" s="631"/>
      <c r="CG12" s="631"/>
      <c r="CH12" s="631"/>
      <c r="CI12" s="631"/>
      <c r="CJ12" s="631"/>
      <c r="CK12" s="631"/>
      <c r="CL12" s="631"/>
      <c r="CM12" s="631"/>
      <c r="CN12" s="631"/>
      <c r="CO12" s="631"/>
      <c r="CP12" s="631"/>
      <c r="CQ12" s="631"/>
      <c r="CR12" s="631"/>
      <c r="CS12" s="631"/>
      <c r="CT12" s="631"/>
      <c r="CU12" s="631"/>
      <c r="CV12" s="631"/>
      <c r="CW12" s="631"/>
      <c r="CX12" s="631"/>
      <c r="CY12" s="631"/>
      <c r="CZ12" s="443">
        <f>SUM(CZ6:CZ11)</f>
        <v>0</v>
      </c>
      <c r="DA12" s="448">
        <f t="shared" ref="DA12:DE12" si="2">SUM(DA6:DA11)</f>
        <v>0</v>
      </c>
      <c r="DB12" s="448">
        <f t="shared" si="2"/>
        <v>0</v>
      </c>
      <c r="DC12" s="448">
        <f t="shared" si="2"/>
        <v>0</v>
      </c>
      <c r="DD12" s="449">
        <f t="shared" si="2"/>
        <v>0</v>
      </c>
      <c r="DE12" s="441">
        <f t="shared" si="2"/>
        <v>0</v>
      </c>
      <c r="DF12" s="432">
        <f>SUM(DF6:DF11)</f>
        <v>0</v>
      </c>
      <c r="DG12" s="455">
        <f t="shared" ref="DG12:DI12" si="3">SUM(DG6:DG11)</f>
        <v>0</v>
      </c>
      <c r="DH12" s="456">
        <f t="shared" si="3"/>
        <v>0</v>
      </c>
      <c r="DI12" s="442">
        <f t="shared" si="3"/>
        <v>0</v>
      </c>
    </row>
    <row r="13" spans="2:113" ht="19.5" thickBot="1" x14ac:dyDescent="0.45">
      <c r="B13" s="618" t="s">
        <v>430</v>
      </c>
      <c r="C13" s="619"/>
      <c r="D13" s="620"/>
      <c r="E13" s="621"/>
      <c r="F13" s="621"/>
      <c r="G13" s="621"/>
      <c r="H13" s="621"/>
      <c r="I13" s="621"/>
      <c r="J13" s="621"/>
      <c r="K13" s="621"/>
      <c r="L13" s="621"/>
      <c r="M13" s="621"/>
      <c r="N13" s="621"/>
      <c r="O13" s="621"/>
      <c r="P13" s="619"/>
      <c r="Q13" s="620" t="s">
        <v>227</v>
      </c>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1"/>
      <c r="AZ13" s="621"/>
      <c r="BA13" s="621"/>
      <c r="BB13" s="621"/>
      <c r="BC13" s="621"/>
      <c r="BD13" s="621"/>
      <c r="BE13" s="621"/>
      <c r="BF13" s="621"/>
      <c r="BG13" s="621"/>
      <c r="BH13" s="621"/>
      <c r="BI13" s="621"/>
      <c r="BJ13" s="621"/>
      <c r="BK13" s="621"/>
      <c r="BL13" s="621"/>
      <c r="BM13" s="621"/>
      <c r="BN13" s="621"/>
      <c r="BO13" s="621"/>
      <c r="BP13" s="621"/>
      <c r="BQ13" s="621"/>
      <c r="BR13" s="621"/>
      <c r="BS13" s="621"/>
      <c r="BT13" s="621"/>
      <c r="BU13" s="621"/>
      <c r="BV13" s="621"/>
      <c r="BW13" s="621"/>
      <c r="BX13" s="621"/>
      <c r="BY13" s="621"/>
      <c r="BZ13" s="621"/>
      <c r="CA13" s="621"/>
      <c r="CB13" s="621"/>
      <c r="CC13" s="621"/>
      <c r="CD13" s="621"/>
      <c r="CE13" s="621"/>
      <c r="CF13" s="621"/>
      <c r="CG13" s="621"/>
      <c r="CH13" s="621"/>
      <c r="CI13" s="621"/>
      <c r="CJ13" s="621"/>
      <c r="CK13" s="621"/>
      <c r="CL13" s="621"/>
      <c r="CM13" s="621"/>
      <c r="CN13" s="621"/>
      <c r="CO13" s="621"/>
      <c r="CP13" s="621"/>
      <c r="CQ13" s="621"/>
      <c r="CR13" s="621"/>
      <c r="CS13" s="621"/>
      <c r="CT13" s="621"/>
      <c r="CU13" s="621"/>
      <c r="CV13" s="621"/>
      <c r="CW13" s="621"/>
      <c r="CX13" s="621"/>
      <c r="CY13" s="621"/>
      <c r="CZ13" s="622"/>
      <c r="DA13" s="623"/>
      <c r="DB13" s="624"/>
      <c r="DC13" s="624"/>
      <c r="DD13" s="624"/>
      <c r="DE13" s="625"/>
    </row>
    <row r="14" spans="2:113" ht="18" thickBot="1" x14ac:dyDescent="0.45"/>
    <row r="15" spans="2:113" ht="18.75" x14ac:dyDescent="0.4">
      <c r="B15" s="626" t="s">
        <v>431</v>
      </c>
      <c r="C15" s="627"/>
      <c r="D15" s="627"/>
      <c r="E15" s="627"/>
      <c r="F15" s="627"/>
      <c r="G15" s="627"/>
      <c r="H15" s="627"/>
      <c r="I15" s="627"/>
      <c r="J15" s="628"/>
      <c r="K15" s="629" t="s">
        <v>432</v>
      </c>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7"/>
      <c r="BW15" s="627"/>
      <c r="BX15" s="627"/>
      <c r="BY15" s="627"/>
      <c r="BZ15" s="627"/>
      <c r="CA15" s="627"/>
      <c r="CB15" s="627"/>
      <c r="CC15" s="627"/>
      <c r="CD15" s="627"/>
      <c r="CE15" s="627"/>
      <c r="CF15" s="627"/>
      <c r="CG15" s="627"/>
      <c r="CH15" s="627"/>
      <c r="CI15" s="627"/>
      <c r="CJ15" s="627"/>
      <c r="CK15" s="627"/>
      <c r="CL15" s="627"/>
      <c r="CM15" s="627"/>
      <c r="CN15" s="627"/>
      <c r="CO15" s="627"/>
      <c r="CP15" s="627"/>
      <c r="CQ15" s="627"/>
      <c r="CR15" s="627"/>
      <c r="CS15" s="627"/>
      <c r="CT15" s="627"/>
      <c r="CU15" s="627"/>
      <c r="CV15" s="627"/>
      <c r="CW15" s="627"/>
      <c r="CX15" s="627"/>
      <c r="CY15" s="627"/>
      <c r="CZ15" s="627"/>
      <c r="DA15" s="628"/>
      <c r="DB15" s="629" t="s">
        <v>433</v>
      </c>
      <c r="DC15" s="627"/>
      <c r="DD15" s="627"/>
      <c r="DE15" s="630"/>
    </row>
    <row r="16" spans="2:113" ht="19.5" thickBot="1" x14ac:dyDescent="0.45">
      <c r="B16" s="611"/>
      <c r="C16" s="612"/>
      <c r="D16" s="612"/>
      <c r="E16" s="612"/>
      <c r="F16" s="612"/>
      <c r="G16" s="612"/>
      <c r="H16" s="612"/>
      <c r="I16" s="612"/>
      <c r="J16" s="613"/>
      <c r="K16" s="614"/>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2"/>
      <c r="BW16" s="612"/>
      <c r="BX16" s="612"/>
      <c r="BY16" s="612"/>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3"/>
      <c r="DB16" s="615"/>
      <c r="DC16" s="616"/>
      <c r="DD16" s="616"/>
      <c r="DE16" s="617"/>
    </row>
  </sheetData>
  <sheetProtection algorithmName="SHA-512" hashValue="72//YdjAlr5BhGUL6chhP3U/bVsWSpbrFth3fcHds1PSAdD5VySss1CfbUOD0zweej4D8PAsrK+0qVfAQOsrxQ==" saltValue="+3p+rC2AY5tJnaP/3KDRXQ==" spinCount="100000" sheet="1" objects="1" scenarios="1"/>
  <mergeCells count="26">
    <mergeCell ref="DF3:DI3"/>
    <mergeCell ref="CZ4:CZ5"/>
    <mergeCell ref="DA4:DA5"/>
    <mergeCell ref="DB4:DB5"/>
    <mergeCell ref="DC4:DC5"/>
    <mergeCell ref="DD4:DD5"/>
    <mergeCell ref="DF4:DF5"/>
    <mergeCell ref="DG4:DG5"/>
    <mergeCell ref="DH4:DH5"/>
    <mergeCell ref="DI4:DI5"/>
    <mergeCell ref="B12:CY12"/>
    <mergeCell ref="B2:DE2"/>
    <mergeCell ref="B3:B5"/>
    <mergeCell ref="C3:C5"/>
    <mergeCell ref="CZ3:DE3"/>
    <mergeCell ref="DE4:DE5"/>
    <mergeCell ref="B16:J16"/>
    <mergeCell ref="K16:DA16"/>
    <mergeCell ref="DB16:DE16"/>
    <mergeCell ref="B13:C13"/>
    <mergeCell ref="D13:P13"/>
    <mergeCell ref="Q13:CZ13"/>
    <mergeCell ref="DA13:DE13"/>
    <mergeCell ref="B15:J15"/>
    <mergeCell ref="K15:DA15"/>
    <mergeCell ref="DB15:D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2016-09-04T08:49:10Z</dcterms:modified>
</cp:coreProperties>
</file>